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135" windowWidth="12510" windowHeight="8955" activeTab="0"/>
  </bookViews>
  <sheets>
    <sheet name="12 мес 2023" sheetId="1" r:id="rId1"/>
    <sheet name="Лист2" sheetId="2" r:id="rId2"/>
    <sheet name="Лист3" sheetId="3" r:id="rId3"/>
    <sheet name="Лист4" sheetId="4" r:id="rId4"/>
  </sheets>
  <definedNames>
    <definedName name="_xlnm.Print_Area" localSheetId="0">'12 мес 2023'!$A$2:$J$125</definedName>
  </definedNames>
  <calcPr fullCalcOnLoad="1"/>
</workbook>
</file>

<file path=xl/sharedStrings.xml><?xml version="1.0" encoding="utf-8"?>
<sst xmlns="http://schemas.openxmlformats.org/spreadsheetml/2006/main" count="528" uniqueCount="309">
  <si>
    <t>Налог на доходы физических лиц</t>
  </si>
  <si>
    <t>ВСЕГО ДОХОДОВ</t>
  </si>
  <si>
    <t xml:space="preserve">Единый сельскохозяйственный налог </t>
  </si>
  <si>
    <t>БЕЗВОЗМЕЗДНЫЕ ПОСТУПЛЕНИЯ</t>
  </si>
  <si>
    <t xml:space="preserve"> 1 05 00000 00 0000 000</t>
  </si>
  <si>
    <t>Прочие поступления от денежных  взысканий ( штрафов) и иных сумм в возмещение ущерба, зачисляемые в бюджеты муниципальных районов</t>
  </si>
  <si>
    <t>Государственная пошлина за выдачу разрешения на  установку рекламной конструкции</t>
  </si>
  <si>
    <t xml:space="preserve">Прочие неналоговые доходы бюджетов муниципальных районов </t>
  </si>
  <si>
    <t xml:space="preserve">Плата за негативное воздействие на окружающую среду </t>
  </si>
  <si>
    <t xml:space="preserve"> 111 00000 00 0000 000</t>
  </si>
  <si>
    <t>Безвозмездные поступления от других бюджетов бюджетной системы Российской Федерации</t>
  </si>
  <si>
    <t xml:space="preserve">Наименование </t>
  </si>
  <si>
    <t>2 02 00000 00 0000 000</t>
  </si>
  <si>
    <t>2 00 00000 00 0000 000</t>
  </si>
  <si>
    <t xml:space="preserve"> 1 17 05050 05 0000 180</t>
  </si>
  <si>
    <t>1 17 00000 00 0000 000</t>
  </si>
  <si>
    <t>1 16 00000 00 0000 000</t>
  </si>
  <si>
    <t xml:space="preserve"> 1 14 00000  00 0000 000</t>
  </si>
  <si>
    <t xml:space="preserve"> 1 11 09045 05 0000 120</t>
  </si>
  <si>
    <t>1 11 05025 05 0000 120</t>
  </si>
  <si>
    <t xml:space="preserve"> 1 08 07150 01 0000 110</t>
  </si>
  <si>
    <t xml:space="preserve">  1 08 03010 01 0000 110</t>
  </si>
  <si>
    <t xml:space="preserve">  1 08 00000 00 0000 000</t>
  </si>
  <si>
    <t xml:space="preserve">  1 05 03000 01 0000 110</t>
  </si>
  <si>
    <t xml:space="preserve">  1 05 02000 02 0000 110</t>
  </si>
  <si>
    <t xml:space="preserve">  1 01 02000 01 0000 110</t>
  </si>
  <si>
    <t xml:space="preserve"> 1 01 00000 00 0000 000</t>
  </si>
  <si>
    <t>Код бюджетной классификации Российской Федерации</t>
  </si>
  <si>
    <t>НАЛОГОВЫЕ И НЕНАЛОГОВЫЕ ДОХОДЫ</t>
  </si>
  <si>
    <t xml:space="preserve"> 1 13 01995 05 0000 130</t>
  </si>
  <si>
    <t>Прочие доходы от оказания платных услуг (работ) получателями средств бюджетов  муниципальных районов (МУК)</t>
  </si>
  <si>
    <t xml:space="preserve">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</si>
  <si>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 предприятий, в том числе казенных) в части реализации основных средств по указанному имуществу.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</si>
  <si>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районов(за исключением земельных участков муниципальных бюджетных и  автономных учреждений)</t>
  </si>
  <si>
    <t>Прочие поступления от использования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</si>
  <si>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</si>
  <si>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Субвенции бюджетам муниципальных районов на осуществление отдельных государственных полномочий по расчёту и предоставлению дотаций на выравнивание бюджетной обеспеченности бюджетам поселений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</si>
  <si>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</si>
  <si>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образований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</si>
  <si>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Дотации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</si>
  <si>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</si>
  <si>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 xml:space="preserve">Государственная пошлина по делам, рассматриваемым в судах общей юрисдикции, мировыми судьями (за исключением  Верховного Суда Российской Федерации) 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</si>
  <si>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</si>
  <si>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</si>
  <si>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образований на осуществление отдельных государственных полномочий по государственному управлению охраной труда</t>
  </si>
  <si>
    <t>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</si>
  <si>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</si>
  <si>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</si>
  <si>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1 05 04000 02 0000 110</t>
  </si>
  <si>
    <t>Налог, взимаемый в связи с применением патентной системы налогообложения</t>
  </si>
  <si>
    <t>Денежные взыскания (штрафы) за нарушение законодательства об административных правонарушениях</t>
  </si>
  <si>
    <t>1 17 01050 05 0000 180</t>
  </si>
  <si>
    <t>Невыясненные поступления</t>
  </si>
  <si>
    <t>Прочие безвозмездные поспупления</t>
  </si>
  <si>
    <t xml:space="preserve">2 07 05030 05 0000 180 </t>
  </si>
  <si>
    <t>2 07 00000 00 0000 000</t>
  </si>
  <si>
    <t>Прочие безвозмездные поспупления в бюджеты муниципальных районов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</si>
  <si>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</si>
  <si>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</si>
  <si>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</si>
  <si>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</si>
  <si>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</si>
  <si>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</si>
  <si>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</si>
  <si>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</si>
  <si>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</si>
  <si>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</si>
  <si>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</si>
  <si>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Денежные взыскания (штрафы) за нарушение земельного законодательства</t>
  </si>
  <si>
    <t>Субвенции бюджетам муниципальных образований Приморского края на организацию обеспечения оздоровления и отдыха детей (за исключением организации отдыха детей в каникулярное время)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</si>
  <si>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</si>
  <si>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Доходы, получаемые в виде арендной платы за земельные участки, государставенная собственность на которые не разграничена и которые расположены в границах сельских поселений,  а также средства от продажи права на заключение договоров аренды указанных земельных участков.</t>
  </si>
  <si>
    <t xml:space="preserve"> 1 11 05013  13 0000 120</t>
  </si>
  <si>
    <t xml:space="preserve"> Доходы, получаемые в виде арендной платы за земельные участки, государставенная собственность на которые не разграничена и которые расположены в границах городских поселений,  а также средства от продажи права на заключение договоров аренды указанных земельных участков.</t>
  </si>
  <si>
    <t xml:space="preserve">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</si>
  <si>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</si>
  <si>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</si>
  <si>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</si>
  <si>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</si>
  <si>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1 00 00000 00 0000 000</t>
  </si>
  <si>
    <t>Субсидии бюджетам субъектов Российской Федерации и муниципальным образованиям</t>
  </si>
  <si>
    <t>Субвенции бюджетам муниципальных образований 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</si>
  <si>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Денежные взыскания (штрафы) и иные суммы, за нарушение законодательства РФ об охране и использовании животного мира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</si>
  <si>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</si>
  <si>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</si>
  <si>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 xml:space="preserve"> 1 11 05013  05 0000 120</t>
  </si>
  <si>
    <t>1 14 06013 05 0000 430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</si>
  <si>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</si>
  <si>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Субсидии бюджетам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</si>
  <si>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</si>
  <si>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Денежные взыскания (штрафы), за нарушение законодательства РФ с контрактной системе в сфере закупок товаров, работ, услуг для обеспечения государственных и муниципальных нуждисляемые в бюджеты муниципальных районов</t>
  </si>
  <si>
    <t>Прочие доходы от компенсации затрат бюджетов муниципальных районов</t>
  </si>
  <si>
    <t xml:space="preserve">1 16 03010 01 6000 140 </t>
  </si>
  <si>
    <t>Денежные взыскания (штрафы) за нарушение законодательства о налогах и сборах, предусмотренные статьями 116,118,статьей 1191, пунктами 1 и2 статьей 120, статьями 125,126,128,129,1291,132,133,134,135,1351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</si>
  <si>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(федеральные государственные органы, Банк России, органы управления государственными внебюджетными фондами РФ)</t>
  </si>
  <si>
    <t>Субвенции бюджетам муниципальных образований Приморского края на осуществление отдельных государственных полномочий на обеспечение мер социальной поддержки педагогическим работникам муниципальных образовательных организаций Приморского края</t>
  </si>
  <si>
    <t xml:space="preserve"> 1 11 05075  05 0000 120</t>
  </si>
  <si>
    <t xml:space="preserve"> Доходы от сдачи в аренду имущества, составляющего казну муниципальных районов (за исключением земельных участков)</t>
  </si>
  <si>
    <t>2 02 25097 05 0000 150</t>
  </si>
  <si>
    <t xml:space="preserve">2 02 01000 00 0000 150  </t>
  </si>
  <si>
    <t xml:space="preserve">2 02  15001 05 0000 150 </t>
  </si>
  <si>
    <t xml:space="preserve">2 02  15002 05 0000 150 </t>
  </si>
  <si>
    <t xml:space="preserve">2 02 20000 00 0000 150   </t>
  </si>
  <si>
    <t>2 02 25497 05 0000 150</t>
  </si>
  <si>
    <t xml:space="preserve">2 02  29999 05 0000 150 </t>
  </si>
  <si>
    <t>2 02  29999 05 0000 150</t>
  </si>
  <si>
    <t>2 02 29999 05 0000 150</t>
  </si>
  <si>
    <t>Субсидии бюджетам муниципальных образований Приморского края на строительство, реконструкцию, ремонт спортивных объектов муниципальной собственности и приобретение спортивных объектов для муниципальных нужд</t>
  </si>
  <si>
    <t>Субсидии  бюджетам муниципальных образований Приморского края на обеспечение граждан твердым топливом (дровами)</t>
  </si>
  <si>
    <t>Субсидии из краевого бюджета бюджетам мо на строительство, реконструкцию, ремонт объектов культуры (в том числе проекто-изыскательские работы), находящихся в муниципальной собственности и приобретение объектов культуры для муниципальных нужд</t>
  </si>
  <si>
    <t>2 02 35930 05 0000 150</t>
  </si>
  <si>
    <t>2 02 35120 05 0000 150</t>
  </si>
  <si>
    <t>2 02 30024 05 0000 150</t>
  </si>
  <si>
    <t>2 02 30024 05 00000 150</t>
  </si>
  <si>
    <t xml:space="preserve">2 02 30029 05 0000 150 </t>
  </si>
  <si>
    <t>2 02 40000 00 0000 150</t>
  </si>
  <si>
    <t>2 02 40014 05 0000 150</t>
  </si>
  <si>
    <t>2 02 45390 05 0000 150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</si>
  <si>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государственных полномочий по установлению регулируемых тарифов на регулярные перевозки пассажиров и багажа автомобильными и наземным электрическим общественным транспортом по муниципальным маршрутам в границах муниципального образования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</si>
  <si>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</si>
  <si>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Субсидии  из краевого  бюджета бюджетам муниципальных образований  Приморского края на приобретение ледозаливочной техники</t>
  </si>
  <si>
    <t>114 06025 05 0000 430</t>
  </si>
  <si>
    <t>114 02053 05 0000 440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</si>
  <si>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</si>
  <si>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разграничени и которые расположенны в границах сельских поселений</t>
  </si>
  <si>
    <t>Субсидии бюджетам муниципальных районов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</si>
  <si>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за счет средств дорожного фонда Приморского края бюджетам муниципальных образований Приморского края на осуществление дорожной деятельности в отношении автомобильных дорог общего пользования местного назначения</t>
  </si>
  <si>
    <t>2 02 35082 05 0000 150</t>
  </si>
  <si>
    <t xml:space="preserve">1 16 01074010000 140 </t>
  </si>
  <si>
    <t>1 16 01204 01 0000 140</t>
  </si>
  <si>
    <t>1 16 02020 02 0000 140</t>
  </si>
  <si>
    <t xml:space="preserve"> 1 16 07090 05 0000 140</t>
  </si>
  <si>
    <t xml:space="preserve"> 1 16 10031 05 0000 140</t>
  </si>
  <si>
    <t>1 16 01063 01 9000 140</t>
  </si>
  <si>
    <t>1 16 01053 01 0035 140</t>
  </si>
  <si>
    <t xml:space="preserve">1 16 10123 01 0051 140 </t>
  </si>
  <si>
    <t>2 02 25467 05 0000 150</t>
  </si>
  <si>
    <t>Субсидии бюджетам муниципальных районов на создание в общеобразвательных организациях, расположенных в сельской местномсти и малых городах, условий для занятий физической культурой и спортом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</si>
  <si>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</si>
  <si>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прогрмм всех направлений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</si>
  <si>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</si>
  <si>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</si>
  <si>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 xml:space="preserve"> Прочие межбюджетные трансфетры,передаваемые бюджетам муниципальных районов</t>
  </si>
  <si>
    <t xml:space="preserve"> 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 Безопасные и качественные автомобильные дороги"</t>
  </si>
  <si>
    <t>Субсидии бюджетам муниципальных образований Приморского края на выполнение научно- исследовательской работы по разработке транспортного планирования (Программа комплексного развития траенсортной инфракструктуры городской агломерации, Комплексная схема организации дорожного движения городской агломерации и Комплексная схема организации транспортного обслуживания населения городской агломерации</t>
  </si>
  <si>
    <t>Субвенции бюджетам муниципальных образований на реализацию отдельных государственных полномочий органов опеки и попечительства в отношении несовершенолетних</t>
  </si>
  <si>
    <t>Обеспечение детей- сирот, оставшиеся без попечения родителей, лиц из числа детей- сирот и детей, оставшиеся без попечения родителями, жилыми помещениями</t>
  </si>
  <si>
    <t>Субвенции бюджетам муниципальных образований Приморского края на реализацию государственных полномочий по социальной  поддержке детей, оставшиеся без попечения родителей и лиц, принявших на воспитание в семью детей, оставшиеся без попечения родителей</t>
  </si>
  <si>
    <t>2 02 49999 05 0000 150</t>
  </si>
  <si>
    <t>1 11 05325 05 0000 120</t>
  </si>
  <si>
    <t>2 02 25519 05 0000 150</t>
  </si>
  <si>
    <t>Субсидии бюджетам муниципальных образований на государственную поддержку лучших работников муниципальных учреждений культуры, находящихся на территории сельских поселений</t>
  </si>
  <si>
    <t>Субсидии бюджетам муниципальных образований Приморского края на реализацию мероприятий по содействию создания новых мест в общеобразовательных организациях на 2020 год</t>
  </si>
  <si>
    <t xml:space="preserve">2 02 30024 05 0000 150 </t>
  </si>
  <si>
    <t>% исполнения от плана с учетом внесенных изменений</t>
  </si>
  <si>
    <t>% исполнения от первоначального плана</t>
  </si>
  <si>
    <t>Отклонения от плана (+,-)</t>
  </si>
  <si>
    <t>тыс. руб.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</si>
  <si>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 предприятий, в том числе казенных) в части реализации материальных запасов по указанному имуществу.</t>
  </si>
  <si>
    <t xml:space="preserve"> 1 14 02053 05 0000 440</t>
  </si>
  <si>
    <t>Субсидии   бюджетам муниципальных образований Приморского края за счет дорожного фонда Приморского края на  строительство, реконструкцию автомобильных дорог общего пользования с твердым покрытием в рамках реализации мероприятий по устойчивому развитию сельских территорий на 2020 год</t>
  </si>
  <si>
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</t>
  </si>
  <si>
    <t xml:space="preserve">Субвенции бюджетам муниципальных образований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организациях, софинансируемых за счет средств федерального бюджета </t>
  </si>
  <si>
    <t>2 02 45303 05 0000 150</t>
  </si>
  <si>
    <t>Иные межбюджетные трансферты бюджетам муниципальных образований на ежемесячное денежное вознаграждение за классное руководство педагогическим работникам муниципальных образовательных организаций</t>
  </si>
  <si>
    <t>Налоги на товары (услуги)</t>
  </si>
  <si>
    <t>Субсидии бюджетам муниципальных образований Приморского края на капитальный ремонт зданий муниципальных общеобразовательных организаций</t>
  </si>
  <si>
    <t>Единая субвенция местным бюджетам из краевого бюджета</t>
  </si>
  <si>
    <t>Субвенции бюджетам муниципальных районов на проведение Всероссийской переписи населения 2020 года</t>
  </si>
  <si>
    <t xml:space="preserve">  1 05 01000 00 0000 110</t>
  </si>
  <si>
    <t>Налог, взимаемый в связи с применением упрощенной системы налогообложения</t>
  </si>
  <si>
    <t xml:space="preserve"> 1 13 02995 05 0000 130</t>
  </si>
  <si>
    <t xml:space="preserve">2 19 00000 00 0000 150 </t>
  </si>
  <si>
    <t>Возврат остатков субсидий,субвенций и иных межбюджетных трансфертов,имеющих целевое назначение,прошлых лет</t>
  </si>
  <si>
    <t>1 16 09040 05 0000 140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</si>
  <si>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</si>
  <si>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Субсидии бюджетам муниципальных образований на софинансирование расходных обязательств, возникающих при реализации мероприятий по созданию и модернизации учреждений культурно-досугового типа в селськой местности</t>
  </si>
  <si>
    <t>Субсидии  бюджетам муниципальных образований Приморского края на реализацию общественно значимых проектов</t>
  </si>
  <si>
    <t>1 12 01000 01 0000 120</t>
  </si>
  <si>
    <t>1 12 00000 00 0000 000</t>
  </si>
  <si>
    <t>1 13 00000 00 0000 000</t>
  </si>
  <si>
    <t>2 02 39999 05 0000 150</t>
  </si>
  <si>
    <t>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 за счет средств краевого бюджета</t>
  </si>
  <si>
    <t>2 02 369000 05 0000 150</t>
  </si>
  <si>
    <t>2 02 35469 05 0000 150</t>
  </si>
  <si>
    <t>к муниципальному правовому акту</t>
  </si>
  <si>
    <t>Шкотовского муниципального района</t>
  </si>
  <si>
    <t>Приложение № 2</t>
  </si>
  <si>
    <t>Субсидии из краевого бюджета бюджетам муниципальных образований Приморского края на проектирование и (или) строительство, реконструкцию (модернизацию), капитальный ремонт объектов водопроводно-канализационного хозяйства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</si>
  <si>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</si>
  <si>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массового спорта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</si>
  <si>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</si>
  <si>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2 02 25513 05 0000 150</t>
  </si>
  <si>
    <t>2 02 25750 05 0000 150</t>
  </si>
  <si>
    <t>Субсидии бюджетам муниципальных образований нареализацию мероприятий по модернизации школьной системы образования</t>
  </si>
  <si>
    <t xml:space="preserve">1 16 11050 01 0000 140 </t>
  </si>
  <si>
    <t>Платежи по искам о возмещении вреда, причиненного окружающей среде, подлежащие зачислению в бюджеты муниципальных районов</t>
  </si>
  <si>
    <t>2 02 35304 05 0000 150</t>
  </si>
  <si>
    <t>2 02 25299 05 0000 150</t>
  </si>
  <si>
    <t>Субсидии бюджетам субъектов Российской Федерации на софинансирование расходных обязательств субъектов связанных с реализацией программы "Увековечивание памяти погибших при защите Отечества на 2019-2024"</t>
  </si>
  <si>
    <t>Первоначальный бюджет на 2023 год Решение №24-МПА от 20.12.2022</t>
  </si>
  <si>
    <t>Субсидии, бюджетам муниципальных образований на комплектование книжных фондов и обеспечение информационно-техн ическим оборудованием библиотек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</si>
  <si>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</si>
  <si>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</si>
  <si>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2 02 45179 05 0000 150</t>
  </si>
  <si>
    <t xml:space="preserve">Исполнение 2021 </t>
  </si>
  <si>
    <t>Исполнение 2022</t>
  </si>
  <si>
    <t>Отклонения 2023/2021</t>
  </si>
  <si>
    <t>Отклонения 2023/2022</t>
  </si>
  <si>
    <t xml:space="preserve"> 1 11 00000 00 0000 000</t>
  </si>
  <si>
    <t xml:space="preserve"> 1 00 00000 00 0000 000</t>
  </si>
  <si>
    <t xml:space="preserve"> 1 05 04000 02 0000 110</t>
  </si>
  <si>
    <t>2 02 25098 05 0000 150</t>
  </si>
  <si>
    <t xml:space="preserve">3 02  29999 05 0000 150 </t>
  </si>
  <si>
    <t>Субсидии, бюджетам муниципальных образований из резервного фонда Правительства Приморского края ипо ликвидации чрезвычайных ситуаций природного и техногенного характера</t>
  </si>
  <si>
    <t>Смоляниново</t>
  </si>
  <si>
    <t>Шкотово</t>
  </si>
  <si>
    <t>Новонежино</t>
  </si>
  <si>
    <t>Подъяпольск</t>
  </si>
  <si>
    <t>Романовка</t>
  </si>
  <si>
    <t xml:space="preserve">Центральненское </t>
  </si>
  <si>
    <t>Штыково</t>
  </si>
  <si>
    <t>Земельный налог</t>
  </si>
  <si>
    <t>Налог на имущество</t>
  </si>
  <si>
    <t>2 02 30000 00 0000 150</t>
  </si>
  <si>
    <t>Исполнено за 12 месяцев 2023 год</t>
  </si>
  <si>
    <t>Прочие дотации муниципальным районам</t>
  </si>
  <si>
    <t>2 02 19999 05 0000 150</t>
  </si>
  <si>
    <t>Назначено с учетом внесенных изменений на 2023 год (декабрь 2023)</t>
  </si>
  <si>
    <t>Показатели</t>
  </si>
  <si>
    <t>Исполнено в 2022 году</t>
  </si>
  <si>
    <t>План на 2023 год</t>
  </si>
  <si>
    <t>Исполнено в 2023 году</t>
  </si>
  <si>
    <t>% исполнения к плану 2023 года</t>
  </si>
  <si>
    <t>% исполнения к отчету 2022 года</t>
  </si>
  <si>
    <t>Налоговые доходы</t>
  </si>
  <si>
    <t>в том числе:</t>
  </si>
  <si>
    <t>-налог на доходы физических лиц</t>
  </si>
  <si>
    <t>- акцизы</t>
  </si>
  <si>
    <t>-налоги на совокупный доход</t>
  </si>
  <si>
    <t>-государственная пошлина, сборы</t>
  </si>
  <si>
    <t>Неналоговые доходы</t>
  </si>
  <si>
    <t>-доходы от использования имущества</t>
  </si>
  <si>
    <t>-платежи при пользовании природными ресурсами</t>
  </si>
  <si>
    <t>-доходы от оказания платных услуг</t>
  </si>
  <si>
    <t>-доходы от продажи активов</t>
  </si>
  <si>
    <t>-штрафы, санкции, возмещение ущерба</t>
  </si>
  <si>
    <t>-прочие неналоговые доходы</t>
  </si>
  <si>
    <t>Наименование вида дохода</t>
  </si>
  <si>
    <t>таблица к пояснительной записке</t>
  </si>
  <si>
    <t>Безвозмездные поступления всего</t>
  </si>
  <si>
    <t>690 273,37</t>
  </si>
  <si>
    <t>669 655,43</t>
  </si>
  <si>
    <t>В том числе от других бюджетов</t>
  </si>
  <si>
    <t>669 516,98</t>
  </si>
  <si>
    <t>Дотации</t>
  </si>
  <si>
    <t>12 164,32</t>
  </si>
  <si>
    <t>8 032,10</t>
  </si>
  <si>
    <t>Субсидии, в том числе</t>
  </si>
  <si>
    <t>188 040,86</t>
  </si>
  <si>
    <t>174 177,66</t>
  </si>
  <si>
    <t>Субсидии бюджетам муниципальных районов на оснащение объектов спортивной инфраструктуры спортивно- технологическим оборудованием</t>
  </si>
  <si>
    <t>2 841,80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</si>
  <si>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</si>
  <si>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1 792,92</t>
  </si>
  <si>
    <t>5 714,79</t>
  </si>
  <si>
    <t>Субсидии  из  резервного фонда Правительства Приморского края по ликвидации чрезвычайных ситуаций природного и техногенного характера</t>
  </si>
  <si>
    <t>81 466,35</t>
  </si>
  <si>
    <t>69 104,98</t>
  </si>
  <si>
    <t>3 910,12</t>
  </si>
  <si>
    <t>Субсидии бюджетам муниципальных образований на государственную поддержку муниципальных учреждений культуры</t>
  </si>
  <si>
    <t>2 995,81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</si>
  <si>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образований организаций оказывающих услуги дошкольного образования</t>
  </si>
  <si>
    <t>37 588,81</t>
  </si>
  <si>
    <t>36 668,14</t>
  </si>
  <si>
    <t>5 309,35</t>
  </si>
  <si>
    <t>4 743,77</t>
  </si>
  <si>
    <t xml:space="preserve">Субвенции бюджетам муниципальных образований на предоставление жилых помещений детям- сиротам и детям, оставшимся без попечения родителей, лицам из их числа по договорам найма специализированных жилых помещений </t>
  </si>
  <si>
    <t>36 381,31</t>
  </si>
  <si>
    <t xml:space="preserve">Субвенции бюджетам муниципальных районов на осуществление отдельных государственных полномочий по созданию и обеспечению деятельности комиссий по делам несовершеннолетних и защите их прав 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</si>
  <si>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</si>
  <si>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 на 2020 год </t>
  </si>
  <si>
    <t>Субвенции бюджетам муниципальных образований на реализацию отдельных государственных полномочий органов опеки и попечительства в отношении несовершеннолетних</t>
  </si>
  <si>
    <t>4 298,74</t>
  </si>
  <si>
    <t>4 236,90</t>
  </si>
  <si>
    <t>12 340,30</t>
  </si>
  <si>
    <t>12 336,52</t>
  </si>
  <si>
    <t>3 498,09</t>
  </si>
  <si>
    <t>3 489,66</t>
  </si>
  <si>
    <t>Иные межбюджетные трансферты, в том числе:</t>
  </si>
  <si>
    <t>144 883,49</t>
  </si>
  <si>
    <t>142 496,05</t>
  </si>
  <si>
    <t>18 505,28</t>
  </si>
  <si>
    <t>16 131,82</t>
  </si>
  <si>
    <t>14 150,00</t>
  </si>
  <si>
    <t>14 136,02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</si>
  <si>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 Безопасные и качественные автомобильные дороги"</t>
  </si>
  <si>
    <t>112 228,21</t>
  </si>
  <si>
    <t>Прочие безвозмездные поступления</t>
  </si>
  <si>
    <t>Доходы бюджетов муниципальных районов от возврата остатков субсидий,субвенций и иных межбюджетных трансфертов,имеющих целевое назначение,прошлых лет</t>
  </si>
  <si>
    <t>Возврат остатков, имеющих целевое назначение прошлых лет</t>
  </si>
  <si>
    <t>Исполнено за 2023 год</t>
  </si>
  <si>
    <t>Субвенции в том числе:</t>
  </si>
  <si>
    <t>Иные межбюджетные трансферты в том числе:</t>
  </si>
  <si>
    <t>Субсидии в том числе:</t>
  </si>
  <si>
    <t xml:space="preserve">Cумма отклонения от плана </t>
  </si>
  <si>
    <t xml:space="preserve">Наименование вида дохода </t>
  </si>
  <si>
    <t>от________2024г. №______</t>
  </si>
  <si>
    <t>ОТЧЕТ ОБ ИСПОЛНЕНИИ ДОХОДНОЙ ЧАСТИ БЮДЖЕТА ШКОТОВСКОГО МУНИЦИПАЛЬНОГО РАЙОНА на 01 января  2024  года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</si>
</sst>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  <numFmt numFmtId="188" formatCode="_(* #,##0.000_);_(* \(#,##0.000\);_(* &quot;-&quot;??_);_(@_)"/>
    <numFmt numFmtId="189" formatCode="_(* #,##0.0_);_(* \(#,##0.0\);_(* &quot;-&quot;??_);_(@_)"/>
    <numFmt numFmtId="190" formatCode="_-* #,##0.000_р_._-;\-* #,##0.000_р_._-;_-* &quot;-&quot;???_р_._-;_-@_-"/>
    <numFmt numFmtId="191" formatCode="_(* #,##0.0000_);_(* \(#,##0.0000\);_(* &quot;-&quot;??_);_(@_)"/>
    <numFmt numFmtId="192" formatCode="_(* #,##0.00000_);_(* \(#,##0.00000\);_(* &quot;-&quot;??_);_(@_)"/>
    <numFmt numFmtId="193" formatCode="0.0000"/>
    <numFmt numFmtId="194" formatCode="0.00000"/>
    <numFmt numFmtId="195" formatCode="_-* #,##0.00000_р_._-;\-* #,##0.00000_р_._-;_-* &quot;-&quot;?????_р_._-;_-@_-"/>
    <numFmt numFmtId="196" formatCode="_-* #,##0.0000_р_._-;\-* #,##0.0000_р_._-;_-* &quot;-&quot;????_р_._-;_-@_-"/>
    <numFmt numFmtId="197" formatCode="#,##0.000_ ;\-#,##0.000\ "/>
    <numFmt numFmtId="198" formatCode="_-* #,##0.000&quot;р.&quot;_-;\-* #,##0.000&quot;р.&quot;_-;_-* &quot;-&quot;???&quot;р.&quot;_-;_-@_-"/>
    <numFmt numFmtId="199" formatCode="#,##0.00000"/>
    <numFmt numFmtId="200" formatCode="#,##0.0000"/>
    <numFmt numFmtId="201" formatCode="#,##0.000000"/>
    <numFmt numFmtId="202" formatCode="0.000000"/>
    <numFmt numFmtId="203" formatCode="[$-FC19]d\ mmmm\ yyyy\ &quot;г.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19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94" fontId="6" fillId="0" borderId="10" xfId="6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0" fontId="6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" fontId="7" fillId="0" borderId="10" xfId="0" applyNumberFormat="1" applyFont="1" applyBorder="1" applyAlignment="1">
      <alignment horizontal="center" vertical="center"/>
    </xf>
    <xf numFmtId="199" fontId="6" fillId="0" borderId="10" xfId="0" applyNumberFormat="1" applyFont="1" applyBorder="1" applyAlignment="1">
      <alignment horizontal="center" vertical="center"/>
    </xf>
    <xf numFmtId="199" fontId="7" fillId="0" borderId="10" xfId="60" applyNumberFormat="1" applyFont="1" applyBorder="1" applyAlignment="1">
      <alignment horizontal="center" vertical="center"/>
    </xf>
    <xf numFmtId="199" fontId="7" fillId="0" borderId="10" xfId="0" applyNumberFormat="1" applyFont="1" applyBorder="1" applyAlignment="1">
      <alignment horizontal="center" vertical="center"/>
    </xf>
    <xf numFmtId="199" fontId="6" fillId="0" borderId="10" xfId="0" applyNumberFormat="1" applyFont="1" applyBorder="1" applyAlignment="1">
      <alignment horizontal="center" vertical="center" wrapText="1"/>
    </xf>
    <xf numFmtId="199" fontId="6" fillId="0" borderId="10" xfId="60" applyNumberFormat="1" applyFont="1" applyBorder="1" applyAlignment="1">
      <alignment horizontal="center" vertical="center"/>
    </xf>
    <xf numFmtId="199" fontId="7" fillId="0" borderId="10" xfId="0" applyNumberFormat="1" applyFont="1" applyBorder="1" applyAlignment="1">
      <alignment horizontal="center" vertical="center" wrapText="1"/>
    </xf>
    <xf numFmtId="199" fontId="6" fillId="0" borderId="14" xfId="0" applyNumberFormat="1" applyFont="1" applyBorder="1" applyAlignment="1">
      <alignment horizontal="center" vertical="center" wrapText="1"/>
    </xf>
    <xf numFmtId="199" fontId="6" fillId="0" borderId="15" xfId="0" applyNumberFormat="1" applyFont="1" applyBorder="1" applyAlignment="1">
      <alignment horizontal="center" vertical="center" wrapText="1"/>
    </xf>
    <xf numFmtId="199" fontId="7" fillId="0" borderId="10" xfId="60" applyNumberFormat="1" applyFont="1" applyBorder="1" applyAlignment="1">
      <alignment horizontal="center" vertical="center" wrapText="1"/>
    </xf>
    <xf numFmtId="199" fontId="7" fillId="0" borderId="14" xfId="0" applyNumberFormat="1" applyFont="1" applyBorder="1" applyAlignment="1">
      <alignment horizontal="center" vertical="center" wrapText="1"/>
    </xf>
    <xf numFmtId="199" fontId="6" fillId="33" borderId="14" xfId="0" applyNumberFormat="1" applyFont="1" applyFill="1" applyBorder="1" applyAlignment="1">
      <alignment horizontal="center" vertical="center" wrapText="1"/>
    </xf>
    <xf numFmtId="199" fontId="6" fillId="33" borderId="10" xfId="60" applyNumberFormat="1" applyFont="1" applyFill="1" applyBorder="1" applyAlignment="1">
      <alignment horizontal="center" vertical="center"/>
    </xf>
    <xf numFmtId="199" fontId="6" fillId="33" borderId="10" xfId="0" applyNumberFormat="1" applyFont="1" applyFill="1" applyBorder="1" applyAlignment="1">
      <alignment horizontal="center" vertical="center"/>
    </xf>
    <xf numFmtId="199" fontId="7" fillId="33" borderId="10" xfId="60" applyNumberFormat="1" applyFont="1" applyFill="1" applyBorder="1" applyAlignment="1">
      <alignment horizontal="center" vertical="center"/>
    </xf>
    <xf numFmtId="199" fontId="7" fillId="33" borderId="10" xfId="0" applyNumberFormat="1" applyFont="1" applyFill="1" applyBorder="1" applyAlignment="1">
      <alignment horizontal="center" vertical="center"/>
    </xf>
    <xf numFmtId="199" fontId="7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94" fontId="4" fillId="0" borderId="0" xfId="0" applyNumberFormat="1" applyFont="1" applyAlignment="1">
      <alignment/>
    </xf>
    <xf numFmtId="199" fontId="7" fillId="0" borderId="15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99" fontId="6" fillId="0" borderId="10" xfId="0" applyNumberFormat="1" applyFont="1" applyFill="1" applyBorder="1" applyAlignment="1">
      <alignment horizontal="center" vertical="center"/>
    </xf>
    <xf numFmtId="199" fontId="6" fillId="0" borderId="10" xfId="6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99" fontId="6" fillId="0" borderId="14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94" fontId="6" fillId="0" borderId="10" xfId="60" applyNumberFormat="1" applyFont="1" applyFill="1" applyBorder="1" applyAlignment="1">
      <alignment horizontal="center" vertical="center"/>
    </xf>
    <xf numFmtId="194" fontId="6" fillId="0" borderId="14" xfId="6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9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9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center" vertical="center" wrapText="1"/>
    </xf>
    <xf numFmtId="201" fontId="6" fillId="0" borderId="10" xfId="0" applyNumberFormat="1" applyFont="1" applyBorder="1" applyAlignment="1">
      <alignment horizontal="center" vertical="center" wrapText="1"/>
    </xf>
    <xf numFmtId="199" fontId="7" fillId="0" borderId="10" xfId="0" applyNumberFormat="1" applyFont="1" applyBorder="1" applyAlignment="1">
      <alignment horizontal="center" vertical="center" wrapText="1"/>
    </xf>
    <xf numFmtId="194" fontId="6" fillId="0" borderId="14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center" vertical="center" wrapText="1"/>
    </xf>
    <xf numFmtId="194" fontId="6" fillId="0" borderId="11" xfId="0" applyNumberFormat="1" applyFont="1" applyBorder="1" applyAlignment="1">
      <alignment horizontal="center" vertical="center" wrapText="1"/>
    </xf>
    <xf numFmtId="194" fontId="7" fillId="0" borderId="11" xfId="0" applyNumberFormat="1" applyFont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199" fontId="6" fillId="0" borderId="10" xfId="0" applyNumberFormat="1" applyFont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194" fontId="7" fillId="16" borderId="10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194" fontId="7" fillId="2" borderId="10" xfId="0" applyNumberFormat="1" applyFont="1" applyFill="1" applyBorder="1" applyAlignment="1">
      <alignment horizontal="center" vertical="center"/>
    </xf>
    <xf numFmtId="199" fontId="7" fillId="2" borderId="10" xfId="6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 vertical="center"/>
    </xf>
    <xf numFmtId="199" fontId="51" fillId="16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99" fontId="7" fillId="0" borderId="10" xfId="60" applyNumberFormat="1" applyFont="1" applyFill="1" applyBorder="1" applyAlignment="1">
      <alignment horizontal="center" vertical="center"/>
    </xf>
    <xf numFmtId="199" fontId="7" fillId="0" borderId="10" xfId="60" applyNumberFormat="1" applyFont="1" applyFill="1" applyBorder="1" applyAlignment="1">
      <alignment horizontal="center" vertical="center" wrapText="1"/>
    </xf>
    <xf numFmtId="19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194" fontId="7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52" fillId="0" borderId="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" fontId="52" fillId="0" borderId="10" xfId="60" applyNumberFormat="1" applyFont="1" applyBorder="1" applyAlignment="1">
      <alignment horizontal="center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10" fontId="0" fillId="0" borderId="0" xfId="0" applyNumberFormat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wrapText="1"/>
    </xf>
    <xf numFmtId="0" fontId="9" fillId="0" borderId="22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4" fontId="9" fillId="0" borderId="19" xfId="0" applyNumberFormat="1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wrapText="1"/>
    </xf>
    <xf numFmtId="0" fontId="52" fillId="0" borderId="23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4" fontId="53" fillId="0" borderId="19" xfId="0" applyNumberFormat="1" applyFont="1" applyBorder="1" applyAlignment="1">
      <alignment horizontal="center" wrapText="1"/>
    </xf>
    <xf numFmtId="0" fontId="53" fillId="0" borderId="2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53" fillId="0" borderId="19" xfId="0" applyFont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top" wrapText="1"/>
    </xf>
    <xf numFmtId="0" fontId="9" fillId="34" borderId="19" xfId="0" applyFont="1" applyFill="1" applyBorder="1" applyAlignment="1">
      <alignment horizontal="center" wrapText="1"/>
    </xf>
    <xf numFmtId="0" fontId="9" fillId="34" borderId="23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center" wrapText="1"/>
    </xf>
    <xf numFmtId="4" fontId="9" fillId="34" borderId="19" xfId="0" applyNumberFormat="1" applyFont="1" applyFill="1" applyBorder="1" applyAlignment="1">
      <alignment horizontal="center" wrapText="1"/>
    </xf>
    <xf numFmtId="0" fontId="9" fillId="34" borderId="18" xfId="0" applyFont="1" applyFill="1" applyBorder="1" applyAlignment="1">
      <alignment wrapText="1"/>
    </xf>
    <xf numFmtId="4" fontId="9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0" fontId="9" fillId="33" borderId="10" xfId="0" applyNumberFormat="1" applyFont="1" applyFill="1" applyBorder="1" applyAlignment="1">
      <alignment horizontal="center" vertical="center" wrapText="1"/>
    </xf>
    <xf numFmtId="179" fontId="9" fillId="33" borderId="0" xfId="60" applyFont="1" applyFill="1" applyAlignment="1">
      <alignment/>
    </xf>
    <xf numFmtId="179" fontId="10" fillId="33" borderId="10" xfId="6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horizontal="center"/>
    </xf>
    <xf numFmtId="179" fontId="10" fillId="33" borderId="10" xfId="60" applyFont="1" applyFill="1" applyBorder="1" applyAlignment="1">
      <alignment horizontal="right" vertical="center"/>
    </xf>
    <xf numFmtId="2" fontId="10" fillId="33" borderId="10" xfId="0" applyNumberFormat="1" applyFont="1" applyFill="1" applyBorder="1" applyAlignment="1">
      <alignment horizontal="right" vertical="center"/>
    </xf>
    <xf numFmtId="4" fontId="10" fillId="33" borderId="10" xfId="60" applyNumberFormat="1" applyFont="1" applyFill="1" applyBorder="1" applyAlignment="1">
      <alignment horizontal="right" vertical="center"/>
    </xf>
    <xf numFmtId="179" fontId="9" fillId="33" borderId="10" xfId="60" applyFont="1" applyFill="1" applyBorder="1" applyAlignment="1">
      <alignment horizontal="right" vertical="center"/>
    </xf>
    <xf numFmtId="4" fontId="9" fillId="33" borderId="10" xfId="60" applyNumberFormat="1" applyFont="1" applyFill="1" applyBorder="1" applyAlignment="1">
      <alignment horizontal="right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9" fillId="0" borderId="20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34" borderId="20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 horizontal="center" wrapText="1"/>
    </xf>
    <xf numFmtId="4" fontId="9" fillId="0" borderId="20" xfId="0" applyNumberFormat="1" applyFont="1" applyBorder="1" applyAlignment="1">
      <alignment horizontal="center" wrapText="1"/>
    </xf>
    <xf numFmtId="4" fontId="9" fillId="0" borderId="18" xfId="0" applyNumberFormat="1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34" borderId="23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2" fillId="0" borderId="20" xfId="0" applyFont="1" applyBorder="1" applyAlignment="1">
      <alignment horizontal="justify" vertical="top" wrapText="1"/>
    </xf>
    <xf numFmtId="0" fontId="52" fillId="0" borderId="18" xfId="0" applyFont="1" applyBorder="1" applyAlignment="1">
      <alignment horizontal="justify" vertical="top" wrapText="1"/>
    </xf>
    <xf numFmtId="4" fontId="53" fillId="0" borderId="20" xfId="0" applyNumberFormat="1" applyFont="1" applyBorder="1" applyAlignment="1">
      <alignment horizontal="center" wrapText="1"/>
    </xf>
    <xf numFmtId="4" fontId="53" fillId="0" borderId="18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6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29.28125" style="1" customWidth="1"/>
    <col min="2" max="2" width="60.8515625" style="1" customWidth="1"/>
    <col min="3" max="3" width="15.7109375" style="1" hidden="1" customWidth="1"/>
    <col min="4" max="4" width="13.8515625" style="1" hidden="1" customWidth="1"/>
    <col min="5" max="5" width="23.00390625" style="1" customWidth="1"/>
    <col min="6" max="6" width="22.7109375" style="4" customWidth="1"/>
    <col min="7" max="7" width="21.28125" style="97" customWidth="1"/>
    <col min="8" max="8" width="21.28125" style="1" customWidth="1"/>
    <col min="9" max="9" width="19.140625" style="1" customWidth="1"/>
    <col min="10" max="10" width="19.00390625" style="1" customWidth="1"/>
    <col min="11" max="11" width="9.140625" style="1" customWidth="1"/>
    <col min="12" max="12" width="13.28125" style="1" bestFit="1" customWidth="1"/>
    <col min="13" max="16384" width="9.140625" style="1" customWidth="1"/>
  </cols>
  <sheetData>
    <row r="2" spans="8:10" ht="18.75">
      <c r="H2" s="221" t="s">
        <v>187</v>
      </c>
      <c r="I2" s="221"/>
      <c r="J2" s="221"/>
    </row>
    <row r="3" spans="8:10" ht="33.75" customHeight="1">
      <c r="H3" s="221" t="s">
        <v>185</v>
      </c>
      <c r="I3" s="221"/>
      <c r="J3" s="221"/>
    </row>
    <row r="4" spans="8:10" ht="18.75">
      <c r="H4" s="221" t="s">
        <v>186</v>
      </c>
      <c r="I4" s="221"/>
      <c r="J4" s="221"/>
    </row>
    <row r="5" spans="1:10" ht="18" customHeight="1">
      <c r="A5" s="5"/>
      <c r="B5" s="222"/>
      <c r="C5" s="222"/>
      <c r="D5" s="222"/>
      <c r="E5" s="222"/>
      <c r="F5" s="222"/>
      <c r="H5" s="221" t="s">
        <v>307</v>
      </c>
      <c r="I5" s="221"/>
      <c r="J5" s="221"/>
    </row>
    <row r="6" spans="1:9" ht="45" customHeight="1">
      <c r="A6" s="223" t="s">
        <v>308</v>
      </c>
      <c r="B6" s="223"/>
      <c r="C6" s="223"/>
      <c r="D6" s="223"/>
      <c r="E6" s="223"/>
      <c r="F6" s="223"/>
      <c r="G6" s="223"/>
      <c r="H6" s="223"/>
      <c r="I6" s="61"/>
    </row>
    <row r="7" spans="1:6" ht="46.5" customHeight="1">
      <c r="A7" s="6"/>
      <c r="B7" s="6"/>
      <c r="C7" s="6"/>
      <c r="D7" s="7"/>
      <c r="E7" s="7"/>
      <c r="F7" s="8"/>
    </row>
    <row r="8" spans="1:10" ht="25.5" customHeight="1">
      <c r="A8" s="6"/>
      <c r="B8" s="6"/>
      <c r="C8" s="6"/>
      <c r="D8" s="9"/>
      <c r="E8" s="9"/>
      <c r="F8" s="10"/>
      <c r="J8" s="79" t="s">
        <v>157</v>
      </c>
    </row>
    <row r="9" spans="1:10" ht="113.25" customHeight="1">
      <c r="A9" s="104" t="s">
        <v>27</v>
      </c>
      <c r="B9" s="105" t="s">
        <v>11</v>
      </c>
      <c r="C9" s="104" t="s">
        <v>205</v>
      </c>
      <c r="D9" s="107" t="s">
        <v>206</v>
      </c>
      <c r="E9" s="103" t="s">
        <v>200</v>
      </c>
      <c r="F9" s="106" t="s">
        <v>228</v>
      </c>
      <c r="G9" s="144" t="s">
        <v>225</v>
      </c>
      <c r="H9" s="104" t="s">
        <v>156</v>
      </c>
      <c r="I9" s="104" t="s">
        <v>155</v>
      </c>
      <c r="J9" s="104" t="s">
        <v>154</v>
      </c>
    </row>
    <row r="10" spans="1:10" ht="16.5" customHeight="1">
      <c r="A10" s="13">
        <v>1</v>
      </c>
      <c r="B10" s="17">
        <v>2</v>
      </c>
      <c r="C10" s="13"/>
      <c r="D10" s="16">
        <v>3</v>
      </c>
      <c r="E10" s="17">
        <v>3</v>
      </c>
      <c r="F10" s="27">
        <v>4</v>
      </c>
      <c r="G10" s="145">
        <v>5</v>
      </c>
      <c r="H10" s="17">
        <v>6</v>
      </c>
      <c r="I10" s="17">
        <v>7</v>
      </c>
      <c r="J10" s="62">
        <v>8</v>
      </c>
    </row>
    <row r="11" spans="1:12" ht="30.75" customHeight="1">
      <c r="A11" s="11" t="s">
        <v>79</v>
      </c>
      <c r="B11" s="11" t="s">
        <v>28</v>
      </c>
      <c r="C11" s="33">
        <f>SUM(C12,C14,C16,C21,C24,C31,C33,C36,C43,C55)</f>
        <v>30</v>
      </c>
      <c r="D11" s="33">
        <f>SUM(D12,D14,D16,D21,D24,D31,D33,D36,D43,D55)</f>
        <v>3</v>
      </c>
      <c r="E11" s="65">
        <f>E12+E14+E16+E21+E24+E31+E33+E36+E43+E55</f>
        <v>566808.95</v>
      </c>
      <c r="F11" s="64">
        <f>F12+F14+F16+F21+F24+F31+F33+F36+F43+F55</f>
        <v>505078.9</v>
      </c>
      <c r="G11" s="146">
        <f>G12+G14+G16+G21+G24+G31+G33+G36+G43+G55</f>
        <v>503986.51058999996</v>
      </c>
      <c r="H11" s="65">
        <f aca="true" t="shared" si="0" ref="H11:H43">F11-G11</f>
        <v>1092.3894100000616</v>
      </c>
      <c r="I11" s="28">
        <f aca="true" t="shared" si="1" ref="I11:I16">G11/E11*100</f>
        <v>88.91647010690286</v>
      </c>
      <c r="J11" s="28">
        <f>G11/F11*100</f>
        <v>99.7837190565672</v>
      </c>
      <c r="L11" s="21"/>
    </row>
    <row r="12" spans="1:12" s="3" customFormat="1" ht="24.75" customHeight="1">
      <c r="A12" s="12" t="s">
        <v>26</v>
      </c>
      <c r="B12" s="29" t="s">
        <v>57</v>
      </c>
      <c r="C12" s="47">
        <f>C13</f>
        <v>0</v>
      </c>
      <c r="D12" s="112">
        <f>D13</f>
        <v>0</v>
      </c>
      <c r="E12" s="68">
        <f>E13</f>
        <v>390000</v>
      </c>
      <c r="F12" s="64">
        <f>F13</f>
        <v>337720</v>
      </c>
      <c r="G12" s="146">
        <f>G13</f>
        <v>320665.15863</v>
      </c>
      <c r="H12" s="65">
        <f t="shared" si="0"/>
        <v>17054.84136999998</v>
      </c>
      <c r="I12" s="28">
        <f t="shared" si="1"/>
        <v>82.22183554615386</v>
      </c>
      <c r="J12" s="28">
        <f>G12/F12*100</f>
        <v>94.95000551640412</v>
      </c>
      <c r="L12" s="80"/>
    </row>
    <row r="13" spans="1:12" ht="18" customHeight="1">
      <c r="A13" s="14" t="s">
        <v>25</v>
      </c>
      <c r="B13" s="31" t="s">
        <v>0</v>
      </c>
      <c r="C13" s="30"/>
      <c r="D13" s="110"/>
      <c r="E13" s="66">
        <v>390000</v>
      </c>
      <c r="F13" s="67">
        <v>337720</v>
      </c>
      <c r="G13" s="83">
        <v>320665.15863</v>
      </c>
      <c r="H13" s="63">
        <f t="shared" si="0"/>
        <v>17054.84136999998</v>
      </c>
      <c r="I13" s="33">
        <f t="shared" si="1"/>
        <v>82.22183554615386</v>
      </c>
      <c r="J13" s="33">
        <f aca="true" t="shared" si="2" ref="J13:J76">G13/F13*100</f>
        <v>94.95000551640412</v>
      </c>
      <c r="L13" s="21"/>
    </row>
    <row r="14" spans="1:10" s="3" customFormat="1" ht="18" customHeight="1">
      <c r="A14" s="12" t="s">
        <v>65</v>
      </c>
      <c r="B14" s="29" t="s">
        <v>165</v>
      </c>
      <c r="C14" s="47">
        <f>C15</f>
        <v>0</v>
      </c>
      <c r="D14" s="112">
        <f>D15</f>
        <v>0</v>
      </c>
      <c r="E14" s="68">
        <f>E15</f>
        <v>24055.55</v>
      </c>
      <c r="F14" s="64">
        <f>F15</f>
        <v>27577</v>
      </c>
      <c r="G14" s="146">
        <f>G15</f>
        <v>28693.17543</v>
      </c>
      <c r="H14" s="65">
        <f t="shared" si="0"/>
        <v>-1116.1754299999993</v>
      </c>
      <c r="I14" s="28">
        <f t="shared" si="1"/>
        <v>119.27881686346811</v>
      </c>
      <c r="J14" s="28">
        <f t="shared" si="2"/>
        <v>104.04748678246365</v>
      </c>
    </row>
    <row r="15" spans="1:10" ht="60" customHeight="1">
      <c r="A15" s="14" t="s">
        <v>66</v>
      </c>
      <c r="B15" s="31" t="s">
        <v>67</v>
      </c>
      <c r="C15" s="30"/>
      <c r="D15" s="110"/>
      <c r="E15" s="66">
        <v>24055.55</v>
      </c>
      <c r="F15" s="67">
        <v>27577</v>
      </c>
      <c r="G15" s="83">
        <v>28693.17543</v>
      </c>
      <c r="H15" s="63">
        <f t="shared" si="0"/>
        <v>-1116.1754299999993</v>
      </c>
      <c r="I15" s="33">
        <f t="shared" si="1"/>
        <v>119.27881686346811</v>
      </c>
      <c r="J15" s="33">
        <f t="shared" si="2"/>
        <v>104.04748678246365</v>
      </c>
    </row>
    <row r="16" spans="1:10" ht="27.75" customHeight="1">
      <c r="A16" s="12" t="s">
        <v>4</v>
      </c>
      <c r="B16" s="29" t="s">
        <v>58</v>
      </c>
      <c r="C16" s="47">
        <f>SUM(C17:C20)</f>
        <v>0</v>
      </c>
      <c r="D16" s="112">
        <f>SUM(D17:D20)</f>
        <v>3</v>
      </c>
      <c r="E16" s="64">
        <f>SUM(E17:E20)</f>
        <v>15520</v>
      </c>
      <c r="F16" s="64">
        <f>SUM(F17:F20)</f>
        <v>10400</v>
      </c>
      <c r="G16" s="146">
        <f>SUM(G17:G20)</f>
        <v>9450.20702</v>
      </c>
      <c r="H16" s="65">
        <f t="shared" si="0"/>
        <v>949.7929800000002</v>
      </c>
      <c r="I16" s="28">
        <f t="shared" si="1"/>
        <v>60.89050914948454</v>
      </c>
      <c r="J16" s="28">
        <f t="shared" si="2"/>
        <v>90.86737519230769</v>
      </c>
    </row>
    <row r="17" spans="1:10" ht="37.5">
      <c r="A17" s="14" t="s">
        <v>169</v>
      </c>
      <c r="B17" s="31" t="s">
        <v>170</v>
      </c>
      <c r="C17" s="59"/>
      <c r="D17" s="110">
        <v>1</v>
      </c>
      <c r="E17" s="66">
        <v>0</v>
      </c>
      <c r="F17" s="67">
        <v>1600</v>
      </c>
      <c r="G17" s="84">
        <v>1488.39469</v>
      </c>
      <c r="H17" s="63">
        <f t="shared" si="0"/>
        <v>111.60530999999992</v>
      </c>
      <c r="I17" s="33">
        <v>0</v>
      </c>
      <c r="J17" s="33">
        <f t="shared" si="2"/>
        <v>93.024668125</v>
      </c>
    </row>
    <row r="18" spans="1:10" ht="49.5" customHeight="1">
      <c r="A18" s="14" t="s">
        <v>24</v>
      </c>
      <c r="B18" s="31" t="s">
        <v>40</v>
      </c>
      <c r="C18" s="49"/>
      <c r="D18" s="110">
        <v>1</v>
      </c>
      <c r="E18" s="66">
        <v>0</v>
      </c>
      <c r="F18" s="67">
        <v>0</v>
      </c>
      <c r="G18" s="83">
        <v>-157.80979</v>
      </c>
      <c r="H18" s="63">
        <f t="shared" si="0"/>
        <v>157.80979</v>
      </c>
      <c r="I18" s="33" t="e">
        <f>G18/E18*100</f>
        <v>#DIV/0!</v>
      </c>
      <c r="J18" s="33" t="e">
        <f t="shared" si="2"/>
        <v>#DIV/0!</v>
      </c>
    </row>
    <row r="19" spans="1:10" ht="22.5" customHeight="1">
      <c r="A19" s="14" t="s">
        <v>23</v>
      </c>
      <c r="B19" s="31" t="s">
        <v>2</v>
      </c>
      <c r="C19" s="49"/>
      <c r="D19" s="110">
        <v>1</v>
      </c>
      <c r="E19" s="66">
        <v>11220</v>
      </c>
      <c r="F19" s="67">
        <v>6000</v>
      </c>
      <c r="G19" s="83">
        <v>5809.19663</v>
      </c>
      <c r="H19" s="63">
        <f t="shared" si="0"/>
        <v>190.80336999999963</v>
      </c>
      <c r="I19" s="33">
        <f>G19/E19*100</f>
        <v>51.7753710338681</v>
      </c>
      <c r="J19" s="33">
        <f t="shared" si="2"/>
        <v>96.81994383333334</v>
      </c>
    </row>
    <row r="20" spans="1:10" ht="46.5" customHeight="1">
      <c r="A20" s="14" t="s">
        <v>48</v>
      </c>
      <c r="B20" s="31" t="s">
        <v>49</v>
      </c>
      <c r="C20" s="49"/>
      <c r="D20" s="111"/>
      <c r="E20" s="69">
        <v>4300</v>
      </c>
      <c r="F20" s="67">
        <v>2800</v>
      </c>
      <c r="G20" s="83">
        <v>2310.42549</v>
      </c>
      <c r="H20" s="63">
        <f t="shared" si="0"/>
        <v>489.5745099999999</v>
      </c>
      <c r="I20" s="33">
        <f>G20/E20*100</f>
        <v>53.73082534883721</v>
      </c>
      <c r="J20" s="33">
        <f t="shared" si="2"/>
        <v>82.51519607142858</v>
      </c>
    </row>
    <row r="21" spans="1:10" ht="24.75" customHeight="1">
      <c r="A21" s="12" t="s">
        <v>22</v>
      </c>
      <c r="B21" s="29" t="s">
        <v>59</v>
      </c>
      <c r="C21" s="115">
        <f>SUM(C22:C23)</f>
        <v>0</v>
      </c>
      <c r="D21" s="115">
        <f>SUM(D22:D23)</f>
        <v>0</v>
      </c>
      <c r="E21" s="72">
        <f>E22</f>
        <v>1580</v>
      </c>
      <c r="F21" s="64">
        <f>F22+F23</f>
        <v>2000</v>
      </c>
      <c r="G21" s="146">
        <f>G22+G23</f>
        <v>2384.76818</v>
      </c>
      <c r="H21" s="65">
        <f t="shared" si="0"/>
        <v>-384.76818000000003</v>
      </c>
      <c r="I21" s="28">
        <f>G21/E21*100</f>
        <v>150.93469493670887</v>
      </c>
      <c r="J21" s="28">
        <f t="shared" si="2"/>
        <v>119.238409</v>
      </c>
    </row>
    <row r="22" spans="1:10" ht="87.75" customHeight="1">
      <c r="A22" s="14" t="s">
        <v>21</v>
      </c>
      <c r="B22" s="31" t="s">
        <v>41</v>
      </c>
      <c r="C22" s="115"/>
      <c r="D22" s="111"/>
      <c r="E22" s="69">
        <v>1580</v>
      </c>
      <c r="F22" s="69">
        <v>2000</v>
      </c>
      <c r="G22" s="83">
        <v>2384.76818</v>
      </c>
      <c r="H22" s="63">
        <f t="shared" si="0"/>
        <v>-384.76818000000003</v>
      </c>
      <c r="I22" s="33">
        <f>G22/E22*100</f>
        <v>150.93469493670887</v>
      </c>
      <c r="J22" s="33">
        <f t="shared" si="2"/>
        <v>119.238409</v>
      </c>
    </row>
    <row r="23" spans="1:10" ht="40.5" customHeight="1">
      <c r="A23" s="14" t="s">
        <v>20</v>
      </c>
      <c r="B23" s="31" t="s">
        <v>6</v>
      </c>
      <c r="C23" s="115"/>
      <c r="D23" s="111"/>
      <c r="E23" s="69">
        <v>0</v>
      </c>
      <c r="F23" s="67">
        <v>0</v>
      </c>
      <c r="G23" s="83">
        <v>0</v>
      </c>
      <c r="H23" s="63">
        <f t="shared" si="0"/>
        <v>0</v>
      </c>
      <c r="I23" s="33">
        <v>0</v>
      </c>
      <c r="J23" s="33" t="e">
        <f t="shared" si="2"/>
        <v>#DIV/0!</v>
      </c>
    </row>
    <row r="24" spans="1:10" ht="59.25" customHeight="1">
      <c r="A24" s="34" t="s">
        <v>9</v>
      </c>
      <c r="B24" s="35" t="s">
        <v>60</v>
      </c>
      <c r="C24" s="113">
        <f>SUM(C25:C30)</f>
        <v>0</v>
      </c>
      <c r="D24" s="113">
        <f>SUM(D25:D30)</f>
        <v>0</v>
      </c>
      <c r="E24" s="81">
        <f>E25+E26+E27+E28+E29+E30</f>
        <v>79534</v>
      </c>
      <c r="F24" s="64">
        <f>F26+F28+F30+F25+F27+F29</f>
        <v>79534</v>
      </c>
      <c r="G24" s="146">
        <f>G26+G28+G30+G25+G27+G29</f>
        <v>79960.94034</v>
      </c>
      <c r="H24" s="65">
        <f t="shared" si="0"/>
        <v>-426.940340000001</v>
      </c>
      <c r="I24" s="28">
        <f aca="true" t="shared" si="3" ref="I24:I48">G24/E24*100</f>
        <v>100.53680229838811</v>
      </c>
      <c r="J24" s="28">
        <f t="shared" si="2"/>
        <v>100.53680229838811</v>
      </c>
    </row>
    <row r="25" spans="1:10" ht="134.25" customHeight="1">
      <c r="A25" s="14" t="s">
        <v>85</v>
      </c>
      <c r="B25" s="36" t="s">
        <v>71</v>
      </c>
      <c r="C25" s="113"/>
      <c r="D25" s="114"/>
      <c r="E25" s="70">
        <v>38000</v>
      </c>
      <c r="F25" s="70">
        <v>38000</v>
      </c>
      <c r="G25" s="84">
        <v>38834.51937</v>
      </c>
      <c r="H25" s="63">
        <f t="shared" si="0"/>
        <v>-834.5193700000018</v>
      </c>
      <c r="I25" s="33">
        <f t="shared" si="3"/>
        <v>102.19610360526316</v>
      </c>
      <c r="J25" s="33">
        <f t="shared" si="2"/>
        <v>102.19610360526316</v>
      </c>
    </row>
    <row r="26" spans="1:10" ht="143.25" customHeight="1">
      <c r="A26" s="14" t="s">
        <v>72</v>
      </c>
      <c r="B26" s="36" t="s">
        <v>73</v>
      </c>
      <c r="C26" s="115"/>
      <c r="D26" s="110"/>
      <c r="E26" s="66">
        <v>1365</v>
      </c>
      <c r="F26" s="66">
        <v>1365</v>
      </c>
      <c r="G26" s="83">
        <v>1980.53184</v>
      </c>
      <c r="H26" s="63">
        <f t="shared" si="0"/>
        <v>-615.5318400000001</v>
      </c>
      <c r="I26" s="33">
        <f t="shared" si="3"/>
        <v>145.0939076923077</v>
      </c>
      <c r="J26" s="33">
        <f t="shared" si="2"/>
        <v>145.0939076923077</v>
      </c>
    </row>
    <row r="27" spans="1:10" ht="62.25" customHeight="1">
      <c r="A27" s="14" t="s">
        <v>96</v>
      </c>
      <c r="B27" s="36" t="s">
        <v>97</v>
      </c>
      <c r="C27" s="115"/>
      <c r="D27" s="110"/>
      <c r="E27" s="66">
        <v>11525</v>
      </c>
      <c r="F27" s="66">
        <v>11525</v>
      </c>
      <c r="G27" s="83">
        <v>10276.58653</v>
      </c>
      <c r="H27" s="63">
        <f t="shared" si="0"/>
        <v>1248.4134699999995</v>
      </c>
      <c r="I27" s="33">
        <f t="shared" si="3"/>
        <v>89.1677790021692</v>
      </c>
      <c r="J27" s="33">
        <f t="shared" si="2"/>
        <v>89.1677790021692</v>
      </c>
    </row>
    <row r="28" spans="1:10" ht="113.25" customHeight="1">
      <c r="A28" s="14" t="s">
        <v>19</v>
      </c>
      <c r="B28" s="36" t="s">
        <v>33</v>
      </c>
      <c r="C28" s="115"/>
      <c r="D28" s="110"/>
      <c r="E28" s="66">
        <v>26000</v>
      </c>
      <c r="F28" s="66">
        <v>26000</v>
      </c>
      <c r="G28" s="83">
        <v>24377.17798</v>
      </c>
      <c r="H28" s="63">
        <f t="shared" si="0"/>
        <v>1622.8220199999996</v>
      </c>
      <c r="I28" s="33">
        <f t="shared" si="3"/>
        <v>93.75837684615385</v>
      </c>
      <c r="J28" s="33">
        <f t="shared" si="2"/>
        <v>93.75837684615385</v>
      </c>
    </row>
    <row r="29" spans="1:10" ht="89.25" customHeight="1">
      <c r="A29" s="14" t="s">
        <v>149</v>
      </c>
      <c r="B29" s="36" t="s">
        <v>119</v>
      </c>
      <c r="C29" s="115"/>
      <c r="D29" s="110"/>
      <c r="E29" s="66">
        <v>1</v>
      </c>
      <c r="F29" s="67">
        <v>1</v>
      </c>
      <c r="G29" s="83">
        <v>1</v>
      </c>
      <c r="H29" s="63">
        <f t="shared" si="0"/>
        <v>0</v>
      </c>
      <c r="I29" s="33">
        <f t="shared" si="3"/>
        <v>100</v>
      </c>
      <c r="J29" s="33">
        <f t="shared" si="2"/>
        <v>100</v>
      </c>
    </row>
    <row r="30" spans="1:10" ht="129" customHeight="1">
      <c r="A30" s="14" t="s">
        <v>18</v>
      </c>
      <c r="B30" s="36" t="s">
        <v>34</v>
      </c>
      <c r="C30" s="115"/>
      <c r="D30" s="110"/>
      <c r="E30" s="66">
        <v>2643</v>
      </c>
      <c r="F30" s="66">
        <v>2643</v>
      </c>
      <c r="G30" s="83">
        <v>4491.12462</v>
      </c>
      <c r="H30" s="63">
        <f t="shared" si="0"/>
        <v>-1848.1246199999996</v>
      </c>
      <c r="I30" s="33">
        <f t="shared" si="3"/>
        <v>169.92525993189557</v>
      </c>
      <c r="J30" s="33">
        <f t="shared" si="2"/>
        <v>169.92525993189557</v>
      </c>
    </row>
    <row r="31" spans="1:10" s="2" customFormat="1" ht="41.25" customHeight="1">
      <c r="A31" s="11" t="s">
        <v>179</v>
      </c>
      <c r="B31" s="29" t="s">
        <v>61</v>
      </c>
      <c r="C31" s="115">
        <f>C32</f>
        <v>0</v>
      </c>
      <c r="D31" s="115">
        <f>D32</f>
        <v>0</v>
      </c>
      <c r="E31" s="72">
        <f>E32</f>
        <v>500</v>
      </c>
      <c r="F31" s="71">
        <f>F32</f>
        <v>500</v>
      </c>
      <c r="G31" s="147">
        <f>G32</f>
        <v>327.85887</v>
      </c>
      <c r="H31" s="65">
        <f t="shared" si="0"/>
        <v>172.14112999999998</v>
      </c>
      <c r="I31" s="28">
        <f t="shared" si="3"/>
        <v>65.571774</v>
      </c>
      <c r="J31" s="28">
        <f t="shared" si="2"/>
        <v>65.571774</v>
      </c>
    </row>
    <row r="32" spans="1:10" s="2" customFormat="1" ht="45" customHeight="1">
      <c r="A32" s="15" t="s">
        <v>178</v>
      </c>
      <c r="B32" s="31" t="s">
        <v>8</v>
      </c>
      <c r="C32" s="115"/>
      <c r="D32" s="111"/>
      <c r="E32" s="69">
        <v>500</v>
      </c>
      <c r="F32" s="69">
        <v>500</v>
      </c>
      <c r="G32" s="95">
        <v>327.85887</v>
      </c>
      <c r="H32" s="63">
        <f t="shared" si="0"/>
        <v>172.14112999999998</v>
      </c>
      <c r="I32" s="33">
        <f t="shared" si="3"/>
        <v>65.571774</v>
      </c>
      <c r="J32" s="33">
        <f t="shared" si="2"/>
        <v>65.571774</v>
      </c>
    </row>
    <row r="33" spans="1:10" s="2" customFormat="1" ht="56.25" customHeight="1">
      <c r="A33" s="11" t="s">
        <v>180</v>
      </c>
      <c r="B33" s="7" t="s">
        <v>62</v>
      </c>
      <c r="C33" s="112">
        <f>SUM(C34:C35)</f>
        <v>0</v>
      </c>
      <c r="D33" s="112">
        <f>SUM(D34:D35)</f>
        <v>0</v>
      </c>
      <c r="E33" s="72">
        <f>SUM(E34:E35)</f>
        <v>1791.5</v>
      </c>
      <c r="F33" s="71">
        <f>F34+F35</f>
        <v>8400</v>
      </c>
      <c r="G33" s="147">
        <f>G34+G35</f>
        <v>9343.54202</v>
      </c>
      <c r="H33" s="65">
        <f t="shared" si="0"/>
        <v>-943.5420200000008</v>
      </c>
      <c r="I33" s="28">
        <f t="shared" si="3"/>
        <v>521.5485358638014</v>
      </c>
      <c r="J33" s="28">
        <f t="shared" si="2"/>
        <v>111.2326430952381</v>
      </c>
    </row>
    <row r="34" spans="1:10" ht="63" customHeight="1">
      <c r="A34" s="14" t="s">
        <v>29</v>
      </c>
      <c r="B34" s="31" t="s">
        <v>30</v>
      </c>
      <c r="C34" s="112"/>
      <c r="D34" s="111"/>
      <c r="E34" s="69">
        <v>1791.5</v>
      </c>
      <c r="F34" s="69">
        <v>2300</v>
      </c>
      <c r="G34" s="83">
        <v>2614.23695</v>
      </c>
      <c r="H34" s="63">
        <f t="shared" si="0"/>
        <v>-314.23695</v>
      </c>
      <c r="I34" s="33">
        <f t="shared" si="3"/>
        <v>145.92447390454925</v>
      </c>
      <c r="J34" s="33">
        <f t="shared" si="2"/>
        <v>113.66247608695652</v>
      </c>
    </row>
    <row r="35" spans="1:10" ht="62.25" customHeight="1">
      <c r="A35" s="14" t="s">
        <v>171</v>
      </c>
      <c r="B35" s="31" t="s">
        <v>91</v>
      </c>
      <c r="C35" s="112"/>
      <c r="D35" s="111"/>
      <c r="E35" s="69">
        <v>0</v>
      </c>
      <c r="F35" s="69">
        <v>6100</v>
      </c>
      <c r="G35" s="83">
        <v>6729.30507</v>
      </c>
      <c r="H35" s="63">
        <f t="shared" si="0"/>
        <v>-629.3050700000003</v>
      </c>
      <c r="I35" s="33" t="e">
        <f t="shared" si="3"/>
        <v>#DIV/0!</v>
      </c>
      <c r="J35" s="33">
        <f t="shared" si="2"/>
        <v>110.31647655737706</v>
      </c>
    </row>
    <row r="36" spans="1:10" ht="63" customHeight="1">
      <c r="A36" s="12" t="s">
        <v>17</v>
      </c>
      <c r="B36" s="37" t="s">
        <v>63</v>
      </c>
      <c r="C36" s="112">
        <f>SUM(C37:C42)</f>
        <v>0</v>
      </c>
      <c r="D36" s="112">
        <f>SUM(D37:D42)</f>
        <v>0</v>
      </c>
      <c r="E36" s="68">
        <f>E37+E39+E40+E41+E38</f>
        <v>26967.9</v>
      </c>
      <c r="F36" s="64">
        <f>F37+F39+F40+F41+F38</f>
        <v>31467.9</v>
      </c>
      <c r="G36" s="146">
        <f>G37+G38+G39+G40+G41+G42</f>
        <v>44728.69947</v>
      </c>
      <c r="H36" s="65">
        <f t="shared" si="0"/>
        <v>-13260.799469999998</v>
      </c>
      <c r="I36" s="28">
        <f t="shared" si="3"/>
        <v>165.85903785611782</v>
      </c>
      <c r="J36" s="28">
        <f t="shared" si="2"/>
        <v>142.14071949510452</v>
      </c>
    </row>
    <row r="37" spans="1:10" ht="156" customHeight="1">
      <c r="A37" s="14" t="s">
        <v>31</v>
      </c>
      <c r="B37" s="36" t="s">
        <v>32</v>
      </c>
      <c r="C37" s="116"/>
      <c r="D37" s="110"/>
      <c r="E37" s="66">
        <v>2500</v>
      </c>
      <c r="F37" s="66">
        <v>7000</v>
      </c>
      <c r="G37" s="83">
        <v>4160.314</v>
      </c>
      <c r="H37" s="63">
        <f t="shared" si="0"/>
        <v>2839.6859999999997</v>
      </c>
      <c r="I37" s="33">
        <f t="shared" si="3"/>
        <v>166.41256</v>
      </c>
      <c r="J37" s="33">
        <f t="shared" si="2"/>
        <v>59.43305714285715</v>
      </c>
    </row>
    <row r="38" spans="1:10" ht="156" customHeight="1">
      <c r="A38" s="14" t="s">
        <v>159</v>
      </c>
      <c r="B38" s="36" t="s">
        <v>158</v>
      </c>
      <c r="C38" s="116"/>
      <c r="D38" s="111"/>
      <c r="E38" s="69">
        <v>0</v>
      </c>
      <c r="F38" s="69">
        <v>0</v>
      </c>
      <c r="G38" s="83">
        <v>0</v>
      </c>
      <c r="H38" s="63">
        <f t="shared" si="0"/>
        <v>0</v>
      </c>
      <c r="I38" s="33" t="e">
        <f t="shared" si="3"/>
        <v>#DIV/0!</v>
      </c>
      <c r="J38" s="33" t="e">
        <f t="shared" si="2"/>
        <v>#DIV/0!</v>
      </c>
    </row>
    <row r="39" spans="1:14" ht="82.5" customHeight="1">
      <c r="A39" s="14" t="s">
        <v>86</v>
      </c>
      <c r="B39" s="36" t="s">
        <v>75</v>
      </c>
      <c r="C39" s="116"/>
      <c r="D39" s="111"/>
      <c r="E39" s="69">
        <v>23767.9</v>
      </c>
      <c r="F39" s="69">
        <v>23767.9</v>
      </c>
      <c r="G39" s="83">
        <v>37349.33387</v>
      </c>
      <c r="H39" s="63">
        <f t="shared" si="0"/>
        <v>-13581.43387</v>
      </c>
      <c r="I39" s="33">
        <f t="shared" si="3"/>
        <v>157.14191775461865</v>
      </c>
      <c r="J39" s="33">
        <f t="shared" si="2"/>
        <v>157.14191775461865</v>
      </c>
      <c r="N39" s="1" t="s">
        <v>74</v>
      </c>
    </row>
    <row r="40" spans="1:10" ht="82.5" customHeight="1">
      <c r="A40" s="14" t="s">
        <v>77</v>
      </c>
      <c r="B40" s="36" t="s">
        <v>76</v>
      </c>
      <c r="C40" s="116"/>
      <c r="D40" s="111"/>
      <c r="E40" s="69">
        <v>200</v>
      </c>
      <c r="F40" s="69">
        <v>200</v>
      </c>
      <c r="G40" s="83">
        <v>1304.18217</v>
      </c>
      <c r="H40" s="63">
        <f t="shared" si="0"/>
        <v>-1104.18217</v>
      </c>
      <c r="I40" s="33">
        <f t="shared" si="3"/>
        <v>652.091085</v>
      </c>
      <c r="J40" s="33">
        <f t="shared" si="2"/>
        <v>652.091085</v>
      </c>
    </row>
    <row r="41" spans="1:10" ht="129" customHeight="1">
      <c r="A41" s="14" t="s">
        <v>123</v>
      </c>
      <c r="B41" s="36" t="s">
        <v>124</v>
      </c>
      <c r="C41" s="116"/>
      <c r="D41" s="111"/>
      <c r="E41" s="69">
        <v>500</v>
      </c>
      <c r="F41" s="69">
        <v>500</v>
      </c>
      <c r="G41" s="83">
        <v>1914.86943</v>
      </c>
      <c r="H41" s="63">
        <f t="shared" si="0"/>
        <v>-1414.86943</v>
      </c>
      <c r="I41" s="33">
        <f t="shared" si="3"/>
        <v>382.973886</v>
      </c>
      <c r="J41" s="33">
        <f t="shared" si="2"/>
        <v>382.973886</v>
      </c>
    </row>
    <row r="42" spans="1:10" ht="74.25" customHeight="1">
      <c r="A42" s="14" t="s">
        <v>121</v>
      </c>
      <c r="B42" s="36" t="s">
        <v>76</v>
      </c>
      <c r="C42" s="116"/>
      <c r="D42" s="111"/>
      <c r="E42" s="69">
        <v>0</v>
      </c>
      <c r="F42" s="67">
        <v>0</v>
      </c>
      <c r="G42" s="83">
        <v>0</v>
      </c>
      <c r="H42" s="63">
        <f t="shared" si="0"/>
        <v>0</v>
      </c>
      <c r="I42" s="33" t="e">
        <f t="shared" si="3"/>
        <v>#DIV/0!</v>
      </c>
      <c r="J42" s="33" t="e">
        <f t="shared" si="2"/>
        <v>#DIV/0!</v>
      </c>
    </row>
    <row r="43" spans="1:10" ht="52.5" customHeight="1">
      <c r="A43" s="12" t="s">
        <v>16</v>
      </c>
      <c r="B43" s="29" t="s">
        <v>64</v>
      </c>
      <c r="C43" s="72">
        <f>C45+C47+C48+C49+C50+C51+C52+C53+C54</f>
        <v>30</v>
      </c>
      <c r="D43" s="72">
        <f>D45+D47+D48+D49+D50+D51+D52+D53+D54</f>
        <v>0</v>
      </c>
      <c r="E43" s="72">
        <f>E45+E47+E48+E49+E50+E51+E52+E53+E54</f>
        <v>1320</v>
      </c>
      <c r="F43" s="64">
        <f>F44+F45+F46+F47+F48+F49+F50+F51+F52+F53+F54</f>
        <v>1320</v>
      </c>
      <c r="G43" s="146">
        <f>G44+G45+G46+G47+G48+G49+G50+G51+G52+G53+G54</f>
        <v>329.39592000000005</v>
      </c>
      <c r="H43" s="65">
        <f t="shared" si="0"/>
        <v>990.60408</v>
      </c>
      <c r="I43" s="28">
        <f t="shared" si="3"/>
        <v>24.95423636363637</v>
      </c>
      <c r="J43" s="28">
        <f t="shared" si="2"/>
        <v>24.95423636363637</v>
      </c>
    </row>
    <row r="44" spans="1:10" ht="72" customHeight="1" hidden="1">
      <c r="A44" s="38" t="s">
        <v>92</v>
      </c>
      <c r="B44" s="39" t="s">
        <v>93</v>
      </c>
      <c r="C44" s="115"/>
      <c r="D44" s="111"/>
      <c r="E44" s="69"/>
      <c r="F44" s="67">
        <v>0</v>
      </c>
      <c r="G44" s="84">
        <v>0</v>
      </c>
      <c r="H44" s="63">
        <f>G44-F44</f>
        <v>0</v>
      </c>
      <c r="I44" s="28" t="e">
        <f t="shared" si="3"/>
        <v>#DIV/0!</v>
      </c>
      <c r="J44" s="28" t="e">
        <f t="shared" si="2"/>
        <v>#DIV/0!</v>
      </c>
    </row>
    <row r="45" spans="1:10" ht="137.25" customHeight="1">
      <c r="A45" s="38" t="s">
        <v>128</v>
      </c>
      <c r="B45" s="40" t="s">
        <v>94</v>
      </c>
      <c r="C45" s="110">
        <v>0</v>
      </c>
      <c r="D45" s="111"/>
      <c r="E45" s="69">
        <v>400</v>
      </c>
      <c r="F45" s="67">
        <v>400</v>
      </c>
      <c r="G45" s="84">
        <v>53.62639</v>
      </c>
      <c r="H45" s="63">
        <f>G45-F45</f>
        <v>-346.37361</v>
      </c>
      <c r="I45" s="33">
        <f t="shared" si="3"/>
        <v>13.4065975</v>
      </c>
      <c r="J45" s="28">
        <f t="shared" si="2"/>
        <v>13.4065975</v>
      </c>
    </row>
    <row r="46" spans="1:10" ht="107.25" customHeight="1">
      <c r="A46" s="38" t="s">
        <v>174</v>
      </c>
      <c r="B46" s="39" t="s">
        <v>175</v>
      </c>
      <c r="C46" s="110">
        <v>0</v>
      </c>
      <c r="D46" s="111"/>
      <c r="E46" s="69">
        <v>0</v>
      </c>
      <c r="F46" s="69">
        <v>0</v>
      </c>
      <c r="G46" s="84">
        <v>0</v>
      </c>
      <c r="H46" s="63">
        <f>G46-F46</f>
        <v>0</v>
      </c>
      <c r="I46" s="33" t="e">
        <f t="shared" si="3"/>
        <v>#DIV/0!</v>
      </c>
      <c r="J46" s="28" t="e">
        <f t="shared" si="2"/>
        <v>#DIV/0!</v>
      </c>
    </row>
    <row r="47" spans="1:10" ht="105.75" customHeight="1">
      <c r="A47" s="41" t="s">
        <v>132</v>
      </c>
      <c r="B47" s="39" t="s">
        <v>87</v>
      </c>
      <c r="C47" s="110">
        <v>0</v>
      </c>
      <c r="D47" s="111"/>
      <c r="E47" s="69">
        <v>0</v>
      </c>
      <c r="F47" s="67">
        <v>0</v>
      </c>
      <c r="G47" s="83">
        <v>0</v>
      </c>
      <c r="H47" s="63">
        <f aca="true" t="shared" si="4" ref="H47:H92">F47-G47</f>
        <v>0</v>
      </c>
      <c r="I47" s="33" t="e">
        <f t="shared" si="3"/>
        <v>#DIV/0!</v>
      </c>
      <c r="J47" s="28" t="e">
        <f t="shared" si="2"/>
        <v>#DIV/0!</v>
      </c>
    </row>
    <row r="48" spans="1:10" ht="90.75" customHeight="1" hidden="1">
      <c r="A48" s="42" t="s">
        <v>133</v>
      </c>
      <c r="B48" s="39" t="s">
        <v>82</v>
      </c>
      <c r="C48" s="110"/>
      <c r="D48" s="111"/>
      <c r="E48" s="69">
        <v>0</v>
      </c>
      <c r="F48" s="67">
        <v>0</v>
      </c>
      <c r="G48" s="83">
        <v>0</v>
      </c>
      <c r="H48" s="63">
        <f t="shared" si="4"/>
        <v>0</v>
      </c>
      <c r="I48" s="33" t="e">
        <f t="shared" si="3"/>
        <v>#DIV/0!</v>
      </c>
      <c r="J48" s="28" t="e">
        <f t="shared" si="2"/>
        <v>#DIV/0!</v>
      </c>
    </row>
    <row r="49" spans="1:10" s="97" customFormat="1" ht="43.5" customHeight="1">
      <c r="A49" s="101" t="s">
        <v>134</v>
      </c>
      <c r="B49" s="89" t="s">
        <v>68</v>
      </c>
      <c r="C49" s="118">
        <v>0</v>
      </c>
      <c r="D49" s="118"/>
      <c r="E49" s="95">
        <v>10</v>
      </c>
      <c r="F49" s="84">
        <v>10</v>
      </c>
      <c r="G49" s="83">
        <v>10.7038</v>
      </c>
      <c r="H49" s="83">
        <f t="shared" si="4"/>
        <v>-0.7037999999999993</v>
      </c>
      <c r="I49" s="88">
        <v>0</v>
      </c>
      <c r="J49" s="28">
        <f t="shared" si="2"/>
        <v>107.03799999999998</v>
      </c>
    </row>
    <row r="50" spans="1:10" s="97" customFormat="1" ht="74.25" customHeight="1">
      <c r="A50" s="101" t="s">
        <v>195</v>
      </c>
      <c r="B50" s="89" t="s">
        <v>196</v>
      </c>
      <c r="C50" s="118">
        <v>0</v>
      </c>
      <c r="D50" s="118"/>
      <c r="E50" s="95">
        <v>40</v>
      </c>
      <c r="F50" s="84">
        <v>40</v>
      </c>
      <c r="G50" s="83">
        <v>40</v>
      </c>
      <c r="H50" s="83">
        <f t="shared" si="4"/>
        <v>0</v>
      </c>
      <c r="I50" s="88">
        <v>0</v>
      </c>
      <c r="J50" s="28">
        <f t="shared" si="2"/>
        <v>100</v>
      </c>
    </row>
    <row r="51" spans="1:10" s="97" customFormat="1" ht="99.75" customHeight="1">
      <c r="A51" s="101" t="s">
        <v>129</v>
      </c>
      <c r="B51" s="89" t="s">
        <v>90</v>
      </c>
      <c r="C51" s="118">
        <v>0</v>
      </c>
      <c r="D51" s="118"/>
      <c r="E51" s="95">
        <v>70</v>
      </c>
      <c r="F51" s="95">
        <v>70</v>
      </c>
      <c r="G51" s="83">
        <v>18.53142</v>
      </c>
      <c r="H51" s="83">
        <f t="shared" si="4"/>
        <v>51.46858</v>
      </c>
      <c r="I51" s="88">
        <f>G51/E51*100</f>
        <v>26.473457142857143</v>
      </c>
      <c r="J51" s="28">
        <f t="shared" si="2"/>
        <v>26.473457142857143</v>
      </c>
    </row>
    <row r="52" spans="1:10" s="97" customFormat="1" ht="58.5" customHeight="1">
      <c r="A52" s="101" t="s">
        <v>135</v>
      </c>
      <c r="B52" s="89" t="s">
        <v>50</v>
      </c>
      <c r="C52" s="118">
        <v>0</v>
      </c>
      <c r="D52" s="118"/>
      <c r="E52" s="95">
        <v>450</v>
      </c>
      <c r="F52" s="84">
        <v>450</v>
      </c>
      <c r="G52" s="83">
        <v>177.56789</v>
      </c>
      <c r="H52" s="83">
        <f t="shared" si="4"/>
        <v>272.43210999999997</v>
      </c>
      <c r="I52" s="88">
        <v>0</v>
      </c>
      <c r="J52" s="28">
        <f t="shared" si="2"/>
        <v>39.45953111111111</v>
      </c>
    </row>
    <row r="53" spans="1:10" s="97" customFormat="1" ht="77.25" customHeight="1">
      <c r="A53" s="101" t="s">
        <v>130</v>
      </c>
      <c r="B53" s="89" t="s">
        <v>78</v>
      </c>
      <c r="C53" s="118">
        <v>0</v>
      </c>
      <c r="D53" s="118"/>
      <c r="E53" s="95">
        <v>125</v>
      </c>
      <c r="F53" s="84">
        <v>125</v>
      </c>
      <c r="G53" s="83">
        <v>26.74716</v>
      </c>
      <c r="H53" s="83">
        <f t="shared" si="4"/>
        <v>98.25283999999999</v>
      </c>
      <c r="I53" s="88">
        <f>G53/E53*100</f>
        <v>21.397728</v>
      </c>
      <c r="J53" s="28">
        <f t="shared" si="2"/>
        <v>21.397728</v>
      </c>
    </row>
    <row r="54" spans="1:10" s="97" customFormat="1" ht="53.25" customHeight="1">
      <c r="A54" s="102" t="s">
        <v>131</v>
      </c>
      <c r="B54" s="89" t="s">
        <v>5</v>
      </c>
      <c r="C54" s="117">
        <v>30</v>
      </c>
      <c r="D54" s="118"/>
      <c r="E54" s="95">
        <v>225</v>
      </c>
      <c r="F54" s="84">
        <v>225</v>
      </c>
      <c r="G54" s="83">
        <v>2.21926</v>
      </c>
      <c r="H54" s="83">
        <f t="shared" si="4"/>
        <v>222.78074</v>
      </c>
      <c r="I54" s="88">
        <f>G54/E54*100</f>
        <v>0.9863377777777778</v>
      </c>
      <c r="J54" s="28">
        <f t="shared" si="2"/>
        <v>0.9863377777777778</v>
      </c>
    </row>
    <row r="55" spans="1:10" ht="36" customHeight="1">
      <c r="A55" s="43" t="s">
        <v>15</v>
      </c>
      <c r="B55" s="44" t="s">
        <v>7</v>
      </c>
      <c r="C55" s="64">
        <f>C56+C57</f>
        <v>0</v>
      </c>
      <c r="D55" s="64">
        <f>D56+D57</f>
        <v>0</v>
      </c>
      <c r="E55" s="64">
        <f>E56+E57</f>
        <v>25540</v>
      </c>
      <c r="F55" s="64">
        <f>F56+F57</f>
        <v>6160</v>
      </c>
      <c r="G55" s="146">
        <f>G56+G57</f>
        <v>8102.76471</v>
      </c>
      <c r="H55" s="65">
        <f t="shared" si="4"/>
        <v>-1942.7647100000004</v>
      </c>
      <c r="I55" s="28">
        <f>G55/E55*100</f>
        <v>31.72578194988254</v>
      </c>
      <c r="J55" s="28">
        <f t="shared" si="2"/>
        <v>131.53838814935065</v>
      </c>
    </row>
    <row r="56" spans="1:10" ht="36" customHeight="1">
      <c r="A56" s="38" t="s">
        <v>51</v>
      </c>
      <c r="B56" s="45" t="s">
        <v>52</v>
      </c>
      <c r="C56" s="115"/>
      <c r="D56" s="111"/>
      <c r="E56" s="69">
        <v>0</v>
      </c>
      <c r="F56" s="67">
        <v>0</v>
      </c>
      <c r="G56" s="83">
        <v>-22.72728</v>
      </c>
      <c r="H56" s="63">
        <f t="shared" si="4"/>
        <v>22.72728</v>
      </c>
      <c r="I56" s="33">
        <v>0</v>
      </c>
      <c r="J56" s="28" t="e">
        <f t="shared" si="2"/>
        <v>#DIV/0!</v>
      </c>
    </row>
    <row r="57" spans="1:10" ht="58.5" customHeight="1">
      <c r="A57" s="38" t="s">
        <v>14</v>
      </c>
      <c r="B57" s="45" t="s">
        <v>7</v>
      </c>
      <c r="C57" s="115"/>
      <c r="D57" s="111"/>
      <c r="E57" s="69">
        <v>25540</v>
      </c>
      <c r="F57" s="69">
        <v>6160</v>
      </c>
      <c r="G57" s="83">
        <v>8125.49199</v>
      </c>
      <c r="H57" s="63">
        <f t="shared" si="4"/>
        <v>-1965.4919900000004</v>
      </c>
      <c r="I57" s="33">
        <f>G57/E57*100</f>
        <v>31.814768950665623</v>
      </c>
      <c r="J57" s="28">
        <f t="shared" si="2"/>
        <v>131.9073375</v>
      </c>
    </row>
    <row r="58" spans="1:10" ht="27.75" customHeight="1">
      <c r="A58" s="46" t="s">
        <v>13</v>
      </c>
      <c r="B58" s="29" t="s">
        <v>3</v>
      </c>
      <c r="C58" s="64">
        <f>C59+C122+C124</f>
        <v>0</v>
      </c>
      <c r="D58" s="64">
        <f>D59+D122+D124</f>
        <v>0</v>
      </c>
      <c r="E58" s="64">
        <f>E59+E122+E124</f>
        <v>507590.38312</v>
      </c>
      <c r="F58" s="64">
        <f>F59+F122+F124</f>
        <v>781646.99199</v>
      </c>
      <c r="G58" s="146">
        <f>G59+G122+G124</f>
        <v>760318.88505</v>
      </c>
      <c r="H58" s="65">
        <f t="shared" si="4"/>
        <v>21328.10693999997</v>
      </c>
      <c r="I58" s="28">
        <f>G58/E58*100</f>
        <v>149.78985227745187</v>
      </c>
      <c r="J58" s="28">
        <f t="shared" si="2"/>
        <v>97.27138885474366</v>
      </c>
    </row>
    <row r="59" spans="1:10" ht="54.75" customHeight="1">
      <c r="A59" s="46" t="s">
        <v>12</v>
      </c>
      <c r="B59" s="29" t="s">
        <v>10</v>
      </c>
      <c r="C59" s="72">
        <f>C60+C64+C93+C116</f>
        <v>0</v>
      </c>
      <c r="D59" s="72">
        <f>D60+D64+D93+D116</f>
        <v>0</v>
      </c>
      <c r="E59" s="72">
        <f>E60+E64+E93+E116</f>
        <v>507590.38312</v>
      </c>
      <c r="F59" s="64">
        <f>F60+F93+F116+F64</f>
        <v>781646.99199</v>
      </c>
      <c r="G59" s="146">
        <f>G60+G93+G116+G64</f>
        <v>761216.56223</v>
      </c>
      <c r="H59" s="65">
        <f t="shared" si="4"/>
        <v>20430.42975999997</v>
      </c>
      <c r="I59" s="28">
        <f>G59/E59*100</f>
        <v>149.96670298421316</v>
      </c>
      <c r="J59" s="28">
        <f t="shared" si="2"/>
        <v>97.38623317567102</v>
      </c>
    </row>
    <row r="60" spans="1:10" ht="45" customHeight="1">
      <c r="A60" s="46" t="s">
        <v>99</v>
      </c>
      <c r="B60" s="29" t="s">
        <v>39</v>
      </c>
      <c r="C60" s="72">
        <f>C62+C63</f>
        <v>0</v>
      </c>
      <c r="D60" s="72">
        <f>D62+D63</f>
        <v>0</v>
      </c>
      <c r="E60" s="72">
        <f>E62+E63</f>
        <v>0</v>
      </c>
      <c r="F60" s="64">
        <f>F62+F63</f>
        <v>45498.32904</v>
      </c>
      <c r="G60" s="146">
        <f>G62+G63</f>
        <v>45498.32904</v>
      </c>
      <c r="H60" s="65">
        <f t="shared" si="4"/>
        <v>0</v>
      </c>
      <c r="I60" s="28">
        <v>0</v>
      </c>
      <c r="J60" s="28">
        <f t="shared" si="2"/>
        <v>100</v>
      </c>
    </row>
    <row r="61" spans="1:10" s="22" customFormat="1" ht="54.75" customHeight="1" hidden="1">
      <c r="A61" s="48" t="s">
        <v>100</v>
      </c>
      <c r="B61" s="31" t="s">
        <v>42</v>
      </c>
      <c r="C61" s="116">
        <v>5342</v>
      </c>
      <c r="D61" s="111"/>
      <c r="E61" s="69"/>
      <c r="F61" s="67">
        <v>0</v>
      </c>
      <c r="G61" s="83">
        <v>0</v>
      </c>
      <c r="H61" s="63">
        <f t="shared" si="4"/>
        <v>0</v>
      </c>
      <c r="I61" s="28" t="e">
        <f>G61/E61*100</f>
        <v>#DIV/0!</v>
      </c>
      <c r="J61" s="28" t="e">
        <f t="shared" si="2"/>
        <v>#DIV/0!</v>
      </c>
    </row>
    <row r="62" spans="1:10" s="24" customFormat="1" ht="56.25" customHeight="1">
      <c r="A62" s="50" t="s">
        <v>101</v>
      </c>
      <c r="B62" s="51" t="s">
        <v>83</v>
      </c>
      <c r="C62" s="119">
        <v>0</v>
      </c>
      <c r="D62" s="120">
        <v>0</v>
      </c>
      <c r="E62" s="73">
        <v>0</v>
      </c>
      <c r="F62" s="74">
        <v>43508.32904</v>
      </c>
      <c r="G62" s="83">
        <v>43508.32904</v>
      </c>
      <c r="H62" s="75">
        <f t="shared" si="4"/>
        <v>0</v>
      </c>
      <c r="I62" s="33">
        <v>0</v>
      </c>
      <c r="J62" s="28">
        <f t="shared" si="2"/>
        <v>100</v>
      </c>
    </row>
    <row r="63" spans="1:10" s="24" customFormat="1" ht="34.5" customHeight="1">
      <c r="A63" s="48" t="s">
        <v>227</v>
      </c>
      <c r="B63" s="58" t="s">
        <v>226</v>
      </c>
      <c r="C63" s="110"/>
      <c r="D63" s="110"/>
      <c r="E63" s="66">
        <v>0</v>
      </c>
      <c r="F63" s="67">
        <v>1990</v>
      </c>
      <c r="G63" s="83">
        <v>1990</v>
      </c>
      <c r="H63" s="75">
        <f t="shared" si="4"/>
        <v>0</v>
      </c>
      <c r="I63" s="33">
        <v>0</v>
      </c>
      <c r="J63" s="28">
        <f t="shared" si="2"/>
        <v>100</v>
      </c>
    </row>
    <row r="64" spans="1:10" s="23" customFormat="1" ht="51.75" customHeight="1">
      <c r="A64" s="52" t="s">
        <v>102</v>
      </c>
      <c r="B64" s="53" t="s">
        <v>80</v>
      </c>
      <c r="C64" s="78">
        <f>C65+C66+C67+C68+C69+C70+C71+C72+C73+C74+C75+C76+C77+C78+C79+C80+C81+C82+C83+C84+C85+C86+C87+C89+C90+C91</f>
        <v>0</v>
      </c>
      <c r="D64" s="78">
        <f>D65+D66+D67+D68+D69+D70+D71+D72+D73+D74+D75+D76+D77+D78+D79+D80+D81+D82+D83+D84+D85+D86+D87+D89+D90+D91</f>
        <v>0</v>
      </c>
      <c r="E64" s="78">
        <f>SUM(E65:E92)</f>
        <v>14106.35845</v>
      </c>
      <c r="F64" s="76">
        <f>SUM(F65:F92)</f>
        <v>221034.33657000004</v>
      </c>
      <c r="G64" s="146">
        <f>SUM(G65:G92)</f>
        <v>216143.42132000005</v>
      </c>
      <c r="H64" s="77">
        <f t="shared" si="4"/>
        <v>4890.915249999991</v>
      </c>
      <c r="I64" s="28">
        <f aca="true" t="shared" si="5" ref="I64:I77">G64/E64*100</f>
        <v>1532.2410960002228</v>
      </c>
      <c r="J64" s="28">
        <f t="shared" si="2"/>
        <v>97.7872599678869</v>
      </c>
    </row>
    <row r="65" spans="1:10" s="24" customFormat="1" ht="93.75">
      <c r="A65" s="50" t="s">
        <v>106</v>
      </c>
      <c r="B65" s="51" t="s">
        <v>199</v>
      </c>
      <c r="C65" s="119">
        <v>0</v>
      </c>
      <c r="D65" s="120">
        <v>0</v>
      </c>
      <c r="E65" s="73">
        <v>0</v>
      </c>
      <c r="F65" s="74">
        <v>464.1685</v>
      </c>
      <c r="G65" s="83">
        <v>464.1685</v>
      </c>
      <c r="H65" s="75">
        <f t="shared" si="4"/>
        <v>0</v>
      </c>
      <c r="I65" s="33" t="e">
        <f t="shared" si="5"/>
        <v>#DIV/0!</v>
      </c>
      <c r="J65" s="28">
        <f t="shared" si="2"/>
        <v>100</v>
      </c>
    </row>
    <row r="66" spans="1:10" s="92" customFormat="1" ht="93.75">
      <c r="A66" s="85" t="s">
        <v>198</v>
      </c>
      <c r="B66" s="89" t="s">
        <v>199</v>
      </c>
      <c r="C66" s="121">
        <v>0</v>
      </c>
      <c r="D66" s="122">
        <v>0</v>
      </c>
      <c r="E66" s="87">
        <v>948.05642</v>
      </c>
      <c r="F66" s="84">
        <v>483.88792</v>
      </c>
      <c r="G66" s="83">
        <v>483.88792</v>
      </c>
      <c r="H66" s="83">
        <f t="shared" si="4"/>
        <v>0</v>
      </c>
      <c r="I66" s="33">
        <f t="shared" si="5"/>
        <v>51.039991902591616</v>
      </c>
      <c r="J66" s="28">
        <f t="shared" si="2"/>
        <v>100</v>
      </c>
    </row>
    <row r="67" spans="1:10" s="92" customFormat="1" ht="78.75" customHeight="1">
      <c r="A67" s="85" t="s">
        <v>136</v>
      </c>
      <c r="B67" s="89" t="s">
        <v>125</v>
      </c>
      <c r="C67" s="121">
        <v>0</v>
      </c>
      <c r="D67" s="122">
        <v>0</v>
      </c>
      <c r="E67" s="87">
        <v>0</v>
      </c>
      <c r="F67" s="84">
        <v>0</v>
      </c>
      <c r="G67" s="83">
        <v>0</v>
      </c>
      <c r="H67" s="83">
        <f t="shared" si="4"/>
        <v>0</v>
      </c>
      <c r="I67" s="88" t="e">
        <f t="shared" si="5"/>
        <v>#DIV/0!</v>
      </c>
      <c r="J67" s="28" t="e">
        <f t="shared" si="2"/>
        <v>#DIV/0!</v>
      </c>
    </row>
    <row r="68" spans="1:10" s="92" customFormat="1" ht="47.25" customHeight="1">
      <c r="A68" s="85" t="s">
        <v>103</v>
      </c>
      <c r="B68" s="89" t="s">
        <v>88</v>
      </c>
      <c r="C68" s="118">
        <v>0</v>
      </c>
      <c r="D68" s="122">
        <v>0</v>
      </c>
      <c r="E68" s="87">
        <v>7573.21871</v>
      </c>
      <c r="F68" s="84">
        <v>7779.12003</v>
      </c>
      <c r="G68" s="83">
        <v>7779.12003</v>
      </c>
      <c r="H68" s="83">
        <f t="shared" si="4"/>
        <v>0</v>
      </c>
      <c r="I68" s="88">
        <f t="shared" si="5"/>
        <v>102.71880857908037</v>
      </c>
      <c r="J68" s="28">
        <f t="shared" si="2"/>
        <v>100</v>
      </c>
    </row>
    <row r="69" spans="1:10" s="92" customFormat="1" ht="93.75" customHeight="1" hidden="1">
      <c r="A69" s="85" t="s">
        <v>98</v>
      </c>
      <c r="B69" s="89" t="s">
        <v>137</v>
      </c>
      <c r="C69" s="118"/>
      <c r="D69" s="122"/>
      <c r="E69" s="87">
        <v>0</v>
      </c>
      <c r="F69" s="84">
        <v>0</v>
      </c>
      <c r="G69" s="83">
        <v>0</v>
      </c>
      <c r="H69" s="83">
        <f t="shared" si="4"/>
        <v>0</v>
      </c>
      <c r="I69" s="88" t="e">
        <f t="shared" si="5"/>
        <v>#DIV/0!</v>
      </c>
      <c r="J69" s="28" t="e">
        <f t="shared" si="2"/>
        <v>#DIV/0!</v>
      </c>
    </row>
    <row r="70" spans="1:10" s="92" customFormat="1" ht="78" customHeight="1" hidden="1">
      <c r="A70" s="85" t="s">
        <v>138</v>
      </c>
      <c r="B70" s="89" t="s">
        <v>139</v>
      </c>
      <c r="C70" s="118"/>
      <c r="D70" s="122"/>
      <c r="E70" s="87">
        <v>0</v>
      </c>
      <c r="F70" s="84">
        <v>0</v>
      </c>
      <c r="G70" s="83">
        <v>0</v>
      </c>
      <c r="H70" s="83">
        <f t="shared" si="4"/>
        <v>0</v>
      </c>
      <c r="I70" s="88" t="e">
        <f t="shared" si="5"/>
        <v>#DIV/0!</v>
      </c>
      <c r="J70" s="28" t="e">
        <f t="shared" si="2"/>
        <v>#DIV/0!</v>
      </c>
    </row>
    <row r="71" spans="1:10" s="92" customFormat="1" ht="97.5" customHeight="1">
      <c r="A71" s="93" t="s">
        <v>192</v>
      </c>
      <c r="B71" s="94" t="s">
        <v>176</v>
      </c>
      <c r="C71" s="118">
        <v>0</v>
      </c>
      <c r="D71" s="118">
        <v>0</v>
      </c>
      <c r="E71" s="95">
        <v>0</v>
      </c>
      <c r="F71" s="84">
        <v>1685.12</v>
      </c>
      <c r="G71" s="83">
        <v>1685.12</v>
      </c>
      <c r="H71" s="83">
        <f t="shared" si="4"/>
        <v>0</v>
      </c>
      <c r="I71" s="88" t="e">
        <f t="shared" si="5"/>
        <v>#DIV/0!</v>
      </c>
      <c r="J71" s="28">
        <f t="shared" si="2"/>
        <v>100</v>
      </c>
    </row>
    <row r="72" spans="1:10" s="92" customFormat="1" ht="110.25" customHeight="1">
      <c r="A72" s="93" t="s">
        <v>150</v>
      </c>
      <c r="B72" s="94" t="s">
        <v>151</v>
      </c>
      <c r="C72" s="118">
        <v>0</v>
      </c>
      <c r="D72" s="118">
        <v>0</v>
      </c>
      <c r="E72" s="95">
        <v>0</v>
      </c>
      <c r="F72" s="84">
        <v>0</v>
      </c>
      <c r="G72" s="83">
        <v>0</v>
      </c>
      <c r="H72" s="83">
        <f t="shared" si="4"/>
        <v>0</v>
      </c>
      <c r="I72" s="88" t="e">
        <f t="shared" si="5"/>
        <v>#DIV/0!</v>
      </c>
      <c r="J72" s="28" t="e">
        <f t="shared" si="2"/>
        <v>#DIV/0!</v>
      </c>
    </row>
    <row r="73" spans="1:10" s="92" customFormat="1" ht="108" customHeight="1">
      <c r="A73" s="85" t="s">
        <v>104</v>
      </c>
      <c r="B73" s="89" t="s">
        <v>190</v>
      </c>
      <c r="C73" s="118">
        <v>0</v>
      </c>
      <c r="D73" s="122">
        <v>0</v>
      </c>
      <c r="E73" s="87">
        <v>755.145</v>
      </c>
      <c r="F73" s="84">
        <v>755.145</v>
      </c>
      <c r="G73" s="83">
        <v>755.145</v>
      </c>
      <c r="H73" s="83">
        <f t="shared" si="4"/>
        <v>0</v>
      </c>
      <c r="I73" s="88">
        <f t="shared" si="5"/>
        <v>100</v>
      </c>
      <c r="J73" s="28">
        <f t="shared" si="2"/>
        <v>100</v>
      </c>
    </row>
    <row r="74" spans="1:10" s="96" customFormat="1" ht="107.25" customHeight="1">
      <c r="A74" s="93" t="s">
        <v>193</v>
      </c>
      <c r="B74" s="94" t="s">
        <v>194</v>
      </c>
      <c r="C74" s="118">
        <v>0</v>
      </c>
      <c r="D74" s="122">
        <v>0</v>
      </c>
      <c r="E74" s="87">
        <v>0</v>
      </c>
      <c r="F74" s="84">
        <v>150988.43997</v>
      </c>
      <c r="G74" s="83">
        <v>150988.43997</v>
      </c>
      <c r="H74" s="83">
        <f t="shared" si="4"/>
        <v>0</v>
      </c>
      <c r="I74" s="88" t="e">
        <f t="shared" si="5"/>
        <v>#DIV/0!</v>
      </c>
      <c r="J74" s="28">
        <f t="shared" si="2"/>
        <v>100</v>
      </c>
    </row>
    <row r="75" spans="1:10" s="23" customFormat="1" ht="112.5" customHeight="1" hidden="1">
      <c r="A75" s="50" t="s">
        <v>104</v>
      </c>
      <c r="B75" s="54" t="s">
        <v>166</v>
      </c>
      <c r="C75" s="123">
        <v>0</v>
      </c>
      <c r="D75" s="120">
        <v>0</v>
      </c>
      <c r="E75" s="73">
        <v>0</v>
      </c>
      <c r="F75" s="84">
        <v>0</v>
      </c>
      <c r="G75" s="83">
        <v>0</v>
      </c>
      <c r="H75" s="75">
        <f t="shared" si="4"/>
        <v>0</v>
      </c>
      <c r="I75" s="33" t="e">
        <f t="shared" si="5"/>
        <v>#DIV/0!</v>
      </c>
      <c r="J75" s="28" t="e">
        <f t="shared" si="2"/>
        <v>#DIV/0!</v>
      </c>
    </row>
    <row r="76" spans="1:10" s="96" customFormat="1" ht="114.75" customHeight="1" hidden="1">
      <c r="A76" s="85" t="s">
        <v>105</v>
      </c>
      <c r="B76" s="86" t="s">
        <v>188</v>
      </c>
      <c r="C76" s="118"/>
      <c r="D76" s="122"/>
      <c r="E76" s="87">
        <v>0</v>
      </c>
      <c r="F76" s="84">
        <v>0</v>
      </c>
      <c r="G76" s="83">
        <v>0</v>
      </c>
      <c r="H76" s="83">
        <f t="shared" si="4"/>
        <v>0</v>
      </c>
      <c r="I76" s="88" t="e">
        <f t="shared" si="5"/>
        <v>#DIV/0!</v>
      </c>
      <c r="J76" s="28" t="e">
        <f t="shared" si="2"/>
        <v>#DIV/0!</v>
      </c>
    </row>
    <row r="77" spans="1:10" s="96" customFormat="1" ht="99" customHeight="1" hidden="1">
      <c r="A77" s="85" t="s">
        <v>106</v>
      </c>
      <c r="B77" s="86" t="s">
        <v>189</v>
      </c>
      <c r="C77" s="118">
        <v>0</v>
      </c>
      <c r="D77" s="122">
        <v>0</v>
      </c>
      <c r="E77" s="87">
        <v>0</v>
      </c>
      <c r="F77" s="84">
        <v>0</v>
      </c>
      <c r="G77" s="83">
        <v>0</v>
      </c>
      <c r="H77" s="83">
        <f t="shared" si="4"/>
        <v>0</v>
      </c>
      <c r="I77" s="88" t="e">
        <f t="shared" si="5"/>
        <v>#DIV/0!</v>
      </c>
      <c r="J77" s="28" t="e">
        <f aca="true" t="shared" si="6" ref="J77:J125">G77/F77*100</f>
        <v>#DIV/0!</v>
      </c>
    </row>
    <row r="78" spans="1:10" s="24" customFormat="1" ht="42.75" customHeight="1" hidden="1">
      <c r="A78" s="50" t="s">
        <v>104</v>
      </c>
      <c r="B78" s="54" t="s">
        <v>144</v>
      </c>
      <c r="C78" s="123"/>
      <c r="D78" s="120"/>
      <c r="E78" s="73">
        <v>0</v>
      </c>
      <c r="F78" s="84">
        <v>0</v>
      </c>
      <c r="G78" s="83">
        <v>0</v>
      </c>
      <c r="H78" s="75">
        <f t="shared" si="4"/>
        <v>0</v>
      </c>
      <c r="I78" s="33">
        <v>0</v>
      </c>
      <c r="J78" s="28" t="e">
        <f t="shared" si="6"/>
        <v>#DIV/0!</v>
      </c>
    </row>
    <row r="79" spans="1:10" s="24" customFormat="1" ht="99.75" customHeight="1">
      <c r="A79" s="50" t="s">
        <v>104</v>
      </c>
      <c r="B79" s="54" t="s">
        <v>191</v>
      </c>
      <c r="C79" s="123">
        <v>0</v>
      </c>
      <c r="D79" s="120">
        <v>0</v>
      </c>
      <c r="E79" s="73">
        <v>337.76842</v>
      </c>
      <c r="F79" s="84">
        <v>337.76842</v>
      </c>
      <c r="G79" s="83">
        <v>337.76842</v>
      </c>
      <c r="H79" s="75">
        <f t="shared" si="4"/>
        <v>0</v>
      </c>
      <c r="I79" s="33">
        <f aca="true" t="shared" si="7" ref="I79:I84">G79/E79*100</f>
        <v>100</v>
      </c>
      <c r="J79" s="28">
        <f t="shared" si="6"/>
        <v>100</v>
      </c>
    </row>
    <row r="80" spans="1:10" s="24" customFormat="1" ht="94.5" customHeight="1" hidden="1">
      <c r="A80" s="50" t="s">
        <v>104</v>
      </c>
      <c r="B80" s="54" t="s">
        <v>126</v>
      </c>
      <c r="C80" s="123"/>
      <c r="D80" s="120"/>
      <c r="E80" s="73"/>
      <c r="F80" s="84">
        <v>0</v>
      </c>
      <c r="G80" s="83">
        <v>0</v>
      </c>
      <c r="H80" s="75">
        <f t="shared" si="4"/>
        <v>0</v>
      </c>
      <c r="I80" s="33" t="e">
        <f t="shared" si="7"/>
        <v>#DIV/0!</v>
      </c>
      <c r="J80" s="28" t="e">
        <f t="shared" si="6"/>
        <v>#DIV/0!</v>
      </c>
    </row>
    <row r="81" spans="1:10" s="24" customFormat="1" ht="110.25" customHeight="1" hidden="1">
      <c r="A81" s="50" t="s">
        <v>104</v>
      </c>
      <c r="B81" s="51" t="s">
        <v>109</v>
      </c>
      <c r="C81" s="119"/>
      <c r="D81" s="120"/>
      <c r="E81" s="73">
        <v>0</v>
      </c>
      <c r="F81" s="84">
        <v>0</v>
      </c>
      <c r="G81" s="83">
        <v>0</v>
      </c>
      <c r="H81" s="75">
        <f t="shared" si="4"/>
        <v>0</v>
      </c>
      <c r="I81" s="33" t="e">
        <f t="shared" si="7"/>
        <v>#DIV/0!</v>
      </c>
      <c r="J81" s="28" t="e">
        <f t="shared" si="6"/>
        <v>#DIV/0!</v>
      </c>
    </row>
    <row r="82" spans="1:10" s="24" customFormat="1" ht="75" customHeight="1" hidden="1">
      <c r="A82" s="50" t="s">
        <v>105</v>
      </c>
      <c r="B82" s="51" t="s">
        <v>107</v>
      </c>
      <c r="C82" s="119"/>
      <c r="D82" s="120"/>
      <c r="E82" s="73">
        <v>0</v>
      </c>
      <c r="F82" s="84">
        <v>0</v>
      </c>
      <c r="G82" s="83">
        <v>0</v>
      </c>
      <c r="H82" s="75">
        <f t="shared" si="4"/>
        <v>0</v>
      </c>
      <c r="I82" s="33" t="e">
        <f t="shared" si="7"/>
        <v>#DIV/0!</v>
      </c>
      <c r="J82" s="28" t="e">
        <f t="shared" si="6"/>
        <v>#DIV/0!</v>
      </c>
    </row>
    <row r="83" spans="1:10" s="24" customFormat="1" ht="101.25" customHeight="1" hidden="1">
      <c r="A83" s="50" t="s">
        <v>104</v>
      </c>
      <c r="B83" s="51" t="s">
        <v>84</v>
      </c>
      <c r="C83" s="119"/>
      <c r="D83" s="120"/>
      <c r="E83" s="73">
        <v>0</v>
      </c>
      <c r="F83" s="84">
        <v>0</v>
      </c>
      <c r="G83" s="83">
        <v>0</v>
      </c>
      <c r="H83" s="75">
        <f t="shared" si="4"/>
        <v>0</v>
      </c>
      <c r="I83" s="33" t="e">
        <f t="shared" si="7"/>
        <v>#DIV/0!</v>
      </c>
      <c r="J83" s="28" t="e">
        <f t="shared" si="6"/>
        <v>#DIV/0!</v>
      </c>
    </row>
    <row r="84" spans="1:10" s="24" customFormat="1" ht="92.25" customHeight="1" hidden="1">
      <c r="A84" s="50" t="s">
        <v>104</v>
      </c>
      <c r="B84" s="51" t="s">
        <v>120</v>
      </c>
      <c r="C84" s="119"/>
      <c r="D84" s="120"/>
      <c r="E84" s="73"/>
      <c r="F84" s="84">
        <v>0</v>
      </c>
      <c r="G84" s="83">
        <v>0</v>
      </c>
      <c r="H84" s="75">
        <f t="shared" si="4"/>
        <v>0</v>
      </c>
      <c r="I84" s="33" t="e">
        <f t="shared" si="7"/>
        <v>#DIV/0!</v>
      </c>
      <c r="J84" s="28" t="e">
        <f t="shared" si="6"/>
        <v>#DIV/0!</v>
      </c>
    </row>
    <row r="85" spans="1:10" s="92" customFormat="1" ht="92.25" customHeight="1" hidden="1">
      <c r="A85" s="85" t="s">
        <v>104</v>
      </c>
      <c r="B85" s="89" t="s">
        <v>177</v>
      </c>
      <c r="C85" s="121">
        <v>0</v>
      </c>
      <c r="D85" s="122">
        <v>0</v>
      </c>
      <c r="E85" s="87">
        <v>0</v>
      </c>
      <c r="F85" s="84">
        <v>0</v>
      </c>
      <c r="G85" s="83">
        <v>0</v>
      </c>
      <c r="H85" s="83">
        <f t="shared" si="4"/>
        <v>0</v>
      </c>
      <c r="I85" s="88">
        <v>0</v>
      </c>
      <c r="J85" s="28" t="e">
        <f t="shared" si="6"/>
        <v>#DIV/0!</v>
      </c>
    </row>
    <row r="86" spans="1:10" s="92" customFormat="1" ht="93" customHeight="1">
      <c r="A86" s="85" t="s">
        <v>104</v>
      </c>
      <c r="B86" s="89" t="s">
        <v>108</v>
      </c>
      <c r="C86" s="121">
        <v>0</v>
      </c>
      <c r="D86" s="122">
        <v>0</v>
      </c>
      <c r="E86" s="87">
        <v>1774.20677</v>
      </c>
      <c r="F86" s="84">
        <v>3566.61396</v>
      </c>
      <c r="G86" s="83">
        <v>3564.98451</v>
      </c>
      <c r="H86" s="83">
        <f t="shared" si="4"/>
        <v>1.6294500000003609</v>
      </c>
      <c r="I86" s="33">
        <f aca="true" t="shared" si="8" ref="I86:I94">G86/E86*100</f>
        <v>200.93399316698583</v>
      </c>
      <c r="J86" s="28">
        <f t="shared" si="6"/>
        <v>99.95431381085044</v>
      </c>
    </row>
    <row r="87" spans="1:10" s="24" customFormat="1" ht="75">
      <c r="A87" s="50" t="s">
        <v>104</v>
      </c>
      <c r="B87" s="51" t="s">
        <v>201</v>
      </c>
      <c r="C87" s="119">
        <v>0</v>
      </c>
      <c r="D87" s="120">
        <v>0</v>
      </c>
      <c r="E87" s="73">
        <v>168.005</v>
      </c>
      <c r="F87" s="74">
        <v>168.005</v>
      </c>
      <c r="G87" s="83">
        <v>168.005</v>
      </c>
      <c r="H87" s="75">
        <f t="shared" si="4"/>
        <v>0</v>
      </c>
      <c r="I87" s="33">
        <f t="shared" si="8"/>
        <v>100</v>
      </c>
      <c r="J87" s="28">
        <f t="shared" si="6"/>
        <v>100</v>
      </c>
    </row>
    <row r="88" spans="1:10" s="24" customFormat="1" ht="93.75">
      <c r="A88" s="50" t="s">
        <v>213</v>
      </c>
      <c r="B88" s="51" t="s">
        <v>214</v>
      </c>
      <c r="C88" s="119"/>
      <c r="D88" s="120"/>
      <c r="E88" s="73">
        <v>0</v>
      </c>
      <c r="F88" s="74">
        <v>52547.45967</v>
      </c>
      <c r="G88" s="83">
        <v>47658.17387</v>
      </c>
      <c r="H88" s="75">
        <f t="shared" si="4"/>
        <v>4889.285799999998</v>
      </c>
      <c r="I88" s="33" t="e">
        <f t="shared" si="8"/>
        <v>#DIV/0!</v>
      </c>
      <c r="J88" s="28">
        <f t="shared" si="6"/>
        <v>90.69548588893755</v>
      </c>
    </row>
    <row r="89" spans="1:10" s="24" customFormat="1" ht="93.75">
      <c r="A89" s="48" t="s">
        <v>212</v>
      </c>
      <c r="B89" s="60" t="s">
        <v>202</v>
      </c>
      <c r="C89" s="110">
        <v>0</v>
      </c>
      <c r="D89" s="110">
        <v>0</v>
      </c>
      <c r="E89" s="66">
        <v>2549.95813</v>
      </c>
      <c r="F89" s="67">
        <v>2258.6081</v>
      </c>
      <c r="G89" s="83">
        <v>2258.6081</v>
      </c>
      <c r="H89" s="75">
        <f t="shared" si="4"/>
        <v>0</v>
      </c>
      <c r="I89" s="33">
        <f t="shared" si="8"/>
        <v>88.57432102228282</v>
      </c>
      <c r="J89" s="28">
        <f t="shared" si="6"/>
        <v>100</v>
      </c>
    </row>
    <row r="90" spans="1:10" s="24" customFormat="1" ht="93.75" hidden="1">
      <c r="A90" s="48" t="s">
        <v>106</v>
      </c>
      <c r="B90" s="54" t="s">
        <v>152</v>
      </c>
      <c r="C90" s="110">
        <v>0</v>
      </c>
      <c r="D90" s="110">
        <v>0</v>
      </c>
      <c r="E90" s="66">
        <v>0</v>
      </c>
      <c r="F90" s="67">
        <v>0</v>
      </c>
      <c r="G90" s="83">
        <v>0</v>
      </c>
      <c r="H90" s="75">
        <f t="shared" si="4"/>
        <v>0</v>
      </c>
      <c r="I90" s="33" t="e">
        <f t="shared" si="8"/>
        <v>#DIV/0!</v>
      </c>
      <c r="J90" s="28" t="e">
        <f t="shared" si="6"/>
        <v>#DIV/0!</v>
      </c>
    </row>
    <row r="91" spans="1:10" s="24" customFormat="1" ht="109.5" customHeight="1" hidden="1">
      <c r="A91" s="48" t="s">
        <v>106</v>
      </c>
      <c r="B91" s="108" t="s">
        <v>160</v>
      </c>
      <c r="C91" s="110">
        <v>0</v>
      </c>
      <c r="D91" s="110">
        <v>0</v>
      </c>
      <c r="E91" s="32">
        <v>0</v>
      </c>
      <c r="F91" s="67">
        <v>0</v>
      </c>
      <c r="G91" s="83">
        <v>0</v>
      </c>
      <c r="H91" s="75">
        <f t="shared" si="4"/>
        <v>0</v>
      </c>
      <c r="I91" s="33" t="e">
        <f t="shared" si="8"/>
        <v>#DIV/0!</v>
      </c>
      <c r="J91" s="28" t="e">
        <f t="shared" si="6"/>
        <v>#DIV/0!</v>
      </c>
    </row>
    <row r="92" spans="1:10" s="24" customFormat="1" ht="99" customHeight="1" hidden="1">
      <c r="A92" s="48" t="s">
        <v>106</v>
      </c>
      <c r="B92" s="109" t="s">
        <v>161</v>
      </c>
      <c r="C92" s="110">
        <v>0</v>
      </c>
      <c r="D92" s="110">
        <v>0</v>
      </c>
      <c r="E92" s="32">
        <v>0</v>
      </c>
      <c r="F92" s="67">
        <v>0</v>
      </c>
      <c r="G92" s="83">
        <v>0</v>
      </c>
      <c r="H92" s="75">
        <f t="shared" si="4"/>
        <v>0</v>
      </c>
      <c r="I92" s="33" t="e">
        <f t="shared" si="8"/>
        <v>#DIV/0!</v>
      </c>
      <c r="J92" s="28" t="e">
        <f t="shared" si="6"/>
        <v>#DIV/0!</v>
      </c>
    </row>
    <row r="93" spans="1:10" s="25" customFormat="1" ht="46.5" customHeight="1">
      <c r="A93" s="52" t="s">
        <v>224</v>
      </c>
      <c r="B93" s="55" t="s">
        <v>35</v>
      </c>
      <c r="C93" s="76">
        <f>C94+C95+C96+C97+C98+C99+C100+C101+C102+C103+C104+C105+C106+C107+C108+C109+C110+C111+C112+C113+C114+C115</f>
        <v>0</v>
      </c>
      <c r="D93" s="76">
        <f>D94+D95+D96+D97+D98+D99+D100+D101+D102+D103+D104+D105+D106+D107+D108+D109+D110+D111+D112+D113+D114+D115</f>
        <v>0</v>
      </c>
      <c r="E93" s="76">
        <f>E94+E95+E96+E97+E98+E99+E100+E101+E102+E103+E104+E105+E106+E107+E108+E109+E110+E111+E112+E113+E114+E115</f>
        <v>370274.02467</v>
      </c>
      <c r="F93" s="76">
        <f>SUM(F94:F115)</f>
        <v>366803.22737999994</v>
      </c>
      <c r="G93" s="146">
        <f>SUM(G94:G115)</f>
        <v>353404.72926</v>
      </c>
      <c r="H93" s="76">
        <f>H94+H95+H98+H99+H100+H101+H102+H103+H104+H105+H111+H106</f>
        <v>7086.57322</v>
      </c>
      <c r="I93" s="28">
        <f t="shared" si="8"/>
        <v>95.44410509891034</v>
      </c>
      <c r="J93" s="28">
        <f t="shared" si="6"/>
        <v>96.34722458259087</v>
      </c>
    </row>
    <row r="94" spans="1:10" s="100" customFormat="1" ht="88.5" customHeight="1">
      <c r="A94" s="85" t="s">
        <v>110</v>
      </c>
      <c r="B94" s="98" t="s">
        <v>45</v>
      </c>
      <c r="C94" s="121">
        <v>0</v>
      </c>
      <c r="D94" s="122">
        <v>0</v>
      </c>
      <c r="E94" s="87">
        <v>1117.965</v>
      </c>
      <c r="F94" s="84">
        <v>1117.965</v>
      </c>
      <c r="G94" s="83">
        <v>1117.965</v>
      </c>
      <c r="H94" s="83">
        <f aca="true" t="shared" si="9" ref="H94:H120">F94-G94</f>
        <v>0</v>
      </c>
      <c r="I94" s="88">
        <f t="shared" si="8"/>
        <v>100</v>
      </c>
      <c r="J94" s="28">
        <f t="shared" si="6"/>
        <v>100</v>
      </c>
    </row>
    <row r="95" spans="1:10" s="25" customFormat="1" ht="82.5" customHeight="1">
      <c r="A95" s="50" t="s">
        <v>140</v>
      </c>
      <c r="B95" s="56" t="s">
        <v>141</v>
      </c>
      <c r="C95" s="119">
        <v>0</v>
      </c>
      <c r="D95" s="120">
        <v>0</v>
      </c>
      <c r="E95" s="87">
        <v>0</v>
      </c>
      <c r="F95" s="84">
        <v>0</v>
      </c>
      <c r="G95" s="83">
        <v>0</v>
      </c>
      <c r="H95" s="75">
        <f t="shared" si="9"/>
        <v>0</v>
      </c>
      <c r="I95" s="33">
        <v>0</v>
      </c>
      <c r="J95" s="28" t="e">
        <f t="shared" si="6"/>
        <v>#DIV/0!</v>
      </c>
    </row>
    <row r="96" spans="1:10" s="100" customFormat="1" ht="96" customHeight="1">
      <c r="A96" s="85" t="s">
        <v>111</v>
      </c>
      <c r="B96" s="98" t="s">
        <v>89</v>
      </c>
      <c r="C96" s="121">
        <v>0</v>
      </c>
      <c r="D96" s="122">
        <v>0</v>
      </c>
      <c r="E96" s="87">
        <v>14.086</v>
      </c>
      <c r="F96" s="84">
        <v>4.586</v>
      </c>
      <c r="G96" s="83">
        <v>4.586</v>
      </c>
      <c r="H96" s="83">
        <f t="shared" si="9"/>
        <v>0</v>
      </c>
      <c r="I96" s="88">
        <f>G96/E96*100</f>
        <v>32.55714894221213</v>
      </c>
      <c r="J96" s="28">
        <f t="shared" si="6"/>
        <v>100</v>
      </c>
    </row>
    <row r="97" spans="1:10" s="100" customFormat="1" ht="107.25" customHeight="1">
      <c r="A97" s="85" t="s">
        <v>181</v>
      </c>
      <c r="B97" s="98" t="s">
        <v>182</v>
      </c>
      <c r="C97" s="121">
        <v>0</v>
      </c>
      <c r="D97" s="122">
        <v>0</v>
      </c>
      <c r="E97" s="87">
        <v>265.185</v>
      </c>
      <c r="F97" s="84">
        <v>272.183</v>
      </c>
      <c r="G97" s="83">
        <v>207.421</v>
      </c>
      <c r="H97" s="83">
        <f t="shared" si="9"/>
        <v>64.762</v>
      </c>
      <c r="I97" s="88">
        <v>0</v>
      </c>
      <c r="J97" s="28">
        <f t="shared" si="6"/>
        <v>76.20644933739432</v>
      </c>
    </row>
    <row r="98" spans="1:10" s="97" customFormat="1" ht="111.75" customHeight="1">
      <c r="A98" s="85" t="s">
        <v>112</v>
      </c>
      <c r="B98" s="89" t="s">
        <v>36</v>
      </c>
      <c r="C98" s="121">
        <v>0</v>
      </c>
      <c r="D98" s="122">
        <v>0</v>
      </c>
      <c r="E98" s="87">
        <v>17056.794</v>
      </c>
      <c r="F98" s="84">
        <v>17056.794</v>
      </c>
      <c r="G98" s="83">
        <v>17056.794</v>
      </c>
      <c r="H98" s="83">
        <f t="shared" si="9"/>
        <v>0</v>
      </c>
      <c r="I98" s="88">
        <f aca="true" t="shared" si="10" ref="I98:I113">G98/E98*100</f>
        <v>100</v>
      </c>
      <c r="J98" s="28">
        <f t="shared" si="6"/>
        <v>100</v>
      </c>
    </row>
    <row r="99" spans="1:10" s="97" customFormat="1" ht="113.25" customHeight="1">
      <c r="A99" s="85" t="s">
        <v>112</v>
      </c>
      <c r="B99" s="89" t="s">
        <v>37</v>
      </c>
      <c r="C99" s="121">
        <v>0</v>
      </c>
      <c r="D99" s="122">
        <v>0</v>
      </c>
      <c r="E99" s="87">
        <v>169738.782</v>
      </c>
      <c r="F99" s="84">
        <v>186056.185</v>
      </c>
      <c r="G99" s="83">
        <v>186056.185</v>
      </c>
      <c r="H99" s="83">
        <f t="shared" si="9"/>
        <v>0</v>
      </c>
      <c r="I99" s="88">
        <f t="shared" si="10"/>
        <v>109.61324383722749</v>
      </c>
      <c r="J99" s="28">
        <f t="shared" si="6"/>
        <v>100</v>
      </c>
    </row>
    <row r="100" spans="1:10" s="26" customFormat="1" ht="96" customHeight="1" hidden="1">
      <c r="A100" s="50" t="s">
        <v>184</v>
      </c>
      <c r="B100" s="89" t="s">
        <v>168</v>
      </c>
      <c r="C100" s="119"/>
      <c r="D100" s="120"/>
      <c r="E100" s="73">
        <v>0</v>
      </c>
      <c r="F100" s="84">
        <v>0</v>
      </c>
      <c r="G100" s="83">
        <v>0</v>
      </c>
      <c r="H100" s="75">
        <f t="shared" si="9"/>
        <v>0</v>
      </c>
      <c r="I100" s="33" t="e">
        <f t="shared" si="10"/>
        <v>#DIV/0!</v>
      </c>
      <c r="J100" s="28" t="e">
        <f t="shared" si="6"/>
        <v>#DIV/0!</v>
      </c>
    </row>
    <row r="101" spans="1:10" s="97" customFormat="1" ht="83.25" customHeight="1">
      <c r="A101" s="85" t="s">
        <v>112</v>
      </c>
      <c r="B101" s="89" t="s">
        <v>44</v>
      </c>
      <c r="C101" s="121">
        <v>0</v>
      </c>
      <c r="D101" s="122">
        <v>0</v>
      </c>
      <c r="E101" s="87">
        <v>864.533</v>
      </c>
      <c r="F101" s="84">
        <v>888.628</v>
      </c>
      <c r="G101" s="83">
        <v>888.628</v>
      </c>
      <c r="H101" s="83">
        <f t="shared" si="9"/>
        <v>0</v>
      </c>
      <c r="I101" s="88">
        <f t="shared" si="10"/>
        <v>102.78705381980792</v>
      </c>
      <c r="J101" s="28">
        <f t="shared" si="6"/>
        <v>100</v>
      </c>
    </row>
    <row r="102" spans="1:10" s="97" customFormat="1" ht="82.5" customHeight="1">
      <c r="A102" s="85" t="s">
        <v>183</v>
      </c>
      <c r="B102" s="89" t="s">
        <v>167</v>
      </c>
      <c r="C102" s="121">
        <v>0</v>
      </c>
      <c r="D102" s="122">
        <v>0</v>
      </c>
      <c r="E102" s="87">
        <v>2276.349</v>
      </c>
      <c r="F102" s="84">
        <v>2340.748</v>
      </c>
      <c r="G102" s="83">
        <v>2340.748</v>
      </c>
      <c r="H102" s="83">
        <f t="shared" si="9"/>
        <v>0</v>
      </c>
      <c r="I102" s="88">
        <f t="shared" si="10"/>
        <v>102.82904774267918</v>
      </c>
      <c r="J102" s="28">
        <f t="shared" si="6"/>
        <v>100</v>
      </c>
    </row>
    <row r="103" spans="1:10" s="97" customFormat="1" ht="99" customHeight="1">
      <c r="A103" s="85" t="s">
        <v>113</v>
      </c>
      <c r="B103" s="89" t="s">
        <v>38</v>
      </c>
      <c r="C103" s="121">
        <v>0</v>
      </c>
      <c r="D103" s="122">
        <v>0</v>
      </c>
      <c r="E103" s="87">
        <v>11793.75</v>
      </c>
      <c r="F103" s="84">
        <v>11793.75</v>
      </c>
      <c r="G103" s="83">
        <v>5330.18973</v>
      </c>
      <c r="H103" s="83">
        <f t="shared" si="9"/>
        <v>6463.56027</v>
      </c>
      <c r="I103" s="88">
        <f t="shared" si="10"/>
        <v>45.195037456279806</v>
      </c>
      <c r="J103" s="28">
        <f t="shared" si="6"/>
        <v>45.195037456279806</v>
      </c>
    </row>
    <row r="104" spans="1:10" s="97" customFormat="1" ht="84.75" customHeight="1">
      <c r="A104" s="85" t="s">
        <v>113</v>
      </c>
      <c r="B104" s="89" t="s">
        <v>69</v>
      </c>
      <c r="C104" s="121">
        <v>0</v>
      </c>
      <c r="D104" s="122">
        <v>0</v>
      </c>
      <c r="E104" s="87">
        <v>2071.0605</v>
      </c>
      <c r="F104" s="84">
        <v>2071.0605</v>
      </c>
      <c r="G104" s="83">
        <v>2067.29864</v>
      </c>
      <c r="H104" s="83">
        <f t="shared" si="9"/>
        <v>3.7618600000000697</v>
      </c>
      <c r="I104" s="88">
        <f t="shared" si="10"/>
        <v>99.81836069009088</v>
      </c>
      <c r="J104" s="28">
        <f t="shared" si="6"/>
        <v>99.81836069009088</v>
      </c>
    </row>
    <row r="105" spans="1:10" s="97" customFormat="1" ht="115.5" customHeight="1">
      <c r="A105" s="85" t="s">
        <v>113</v>
      </c>
      <c r="B105" s="89" t="s">
        <v>70</v>
      </c>
      <c r="C105" s="121">
        <v>0</v>
      </c>
      <c r="D105" s="122">
        <v>0</v>
      </c>
      <c r="E105" s="87">
        <v>105496.084</v>
      </c>
      <c r="F105" s="84">
        <v>78085.009</v>
      </c>
      <c r="G105" s="83">
        <v>78085.009</v>
      </c>
      <c r="H105" s="83">
        <f t="shared" si="9"/>
        <v>0</v>
      </c>
      <c r="I105" s="88">
        <f t="shared" si="10"/>
        <v>74.01697393810372</v>
      </c>
      <c r="J105" s="28">
        <f t="shared" si="6"/>
        <v>100</v>
      </c>
    </row>
    <row r="106" spans="1:10" s="97" customFormat="1" ht="129.75" customHeight="1">
      <c r="A106" s="85" t="s">
        <v>113</v>
      </c>
      <c r="B106" s="99" t="s">
        <v>203</v>
      </c>
      <c r="C106" s="121">
        <v>0</v>
      </c>
      <c r="D106" s="122">
        <v>0</v>
      </c>
      <c r="E106" s="87">
        <v>1265.31788</v>
      </c>
      <c r="F106" s="84">
        <v>2102.92268</v>
      </c>
      <c r="G106" s="83">
        <v>1924.67159</v>
      </c>
      <c r="H106" s="83">
        <f t="shared" si="9"/>
        <v>178.2510900000002</v>
      </c>
      <c r="I106" s="88">
        <f t="shared" si="10"/>
        <v>152.10972834747264</v>
      </c>
      <c r="J106" s="28">
        <f t="shared" si="6"/>
        <v>91.52364983766307</v>
      </c>
    </row>
    <row r="107" spans="1:10" s="97" customFormat="1" ht="129.75" customHeight="1">
      <c r="A107" s="85" t="s">
        <v>113</v>
      </c>
      <c r="B107" s="99" t="s">
        <v>81</v>
      </c>
      <c r="C107" s="121">
        <v>0</v>
      </c>
      <c r="D107" s="122">
        <v>0</v>
      </c>
      <c r="E107" s="87">
        <v>0.83773</v>
      </c>
      <c r="F107" s="84">
        <v>0.8517</v>
      </c>
      <c r="G107" s="83">
        <v>0.8517</v>
      </c>
      <c r="H107" s="83">
        <f t="shared" si="9"/>
        <v>0</v>
      </c>
      <c r="I107" s="88">
        <f t="shared" si="10"/>
        <v>101.66760173325535</v>
      </c>
      <c r="J107" s="28">
        <f t="shared" si="6"/>
        <v>100</v>
      </c>
    </row>
    <row r="108" spans="1:10" s="97" customFormat="1" ht="129.75" customHeight="1">
      <c r="A108" s="85" t="s">
        <v>113</v>
      </c>
      <c r="B108" s="99" t="s">
        <v>95</v>
      </c>
      <c r="C108" s="121">
        <v>0</v>
      </c>
      <c r="D108" s="122">
        <v>0</v>
      </c>
      <c r="E108" s="87">
        <v>3270</v>
      </c>
      <c r="F108" s="84">
        <v>3270</v>
      </c>
      <c r="G108" s="83">
        <v>2985</v>
      </c>
      <c r="H108" s="83">
        <f t="shared" si="9"/>
        <v>285</v>
      </c>
      <c r="I108" s="88">
        <f t="shared" si="10"/>
        <v>91.28440366972477</v>
      </c>
      <c r="J108" s="28">
        <f t="shared" si="6"/>
        <v>91.28440366972477</v>
      </c>
    </row>
    <row r="109" spans="1:10" s="97" customFormat="1" ht="129.75" customHeight="1">
      <c r="A109" s="85" t="s">
        <v>113</v>
      </c>
      <c r="B109" s="99" t="s">
        <v>118</v>
      </c>
      <c r="C109" s="121">
        <v>0</v>
      </c>
      <c r="D109" s="122">
        <v>0</v>
      </c>
      <c r="E109" s="87">
        <v>3.38708</v>
      </c>
      <c r="F109" s="84">
        <v>3.38708</v>
      </c>
      <c r="G109" s="83">
        <v>0</v>
      </c>
      <c r="H109" s="83">
        <f t="shared" si="9"/>
        <v>3.38708</v>
      </c>
      <c r="I109" s="88">
        <f t="shared" si="10"/>
        <v>0</v>
      </c>
      <c r="J109" s="28">
        <f t="shared" si="6"/>
        <v>0</v>
      </c>
    </row>
    <row r="110" spans="1:10" s="26" customFormat="1" ht="75.75" customHeight="1">
      <c r="A110" s="50" t="s">
        <v>113</v>
      </c>
      <c r="B110" s="57" t="s">
        <v>145</v>
      </c>
      <c r="C110" s="119">
        <v>0</v>
      </c>
      <c r="D110" s="120">
        <v>0</v>
      </c>
      <c r="E110" s="87">
        <v>2028.917</v>
      </c>
      <c r="F110" s="84">
        <v>2085.31</v>
      </c>
      <c r="G110" s="83">
        <v>2085.31</v>
      </c>
      <c r="H110" s="75">
        <f t="shared" si="9"/>
        <v>0</v>
      </c>
      <c r="I110" s="82">
        <f t="shared" si="10"/>
        <v>102.77946313230161</v>
      </c>
      <c r="J110" s="28">
        <f t="shared" si="6"/>
        <v>100</v>
      </c>
    </row>
    <row r="111" spans="1:10" s="26" customFormat="1" ht="121.5" customHeight="1">
      <c r="A111" s="50" t="s">
        <v>114</v>
      </c>
      <c r="B111" s="51" t="s">
        <v>43</v>
      </c>
      <c r="C111" s="119">
        <v>0</v>
      </c>
      <c r="D111" s="120">
        <v>0</v>
      </c>
      <c r="E111" s="87">
        <v>5160.325</v>
      </c>
      <c r="F111" s="84">
        <v>4122.382</v>
      </c>
      <c r="G111" s="83">
        <v>3681.382</v>
      </c>
      <c r="H111" s="75">
        <f t="shared" si="9"/>
        <v>440.99999999999955</v>
      </c>
      <c r="I111" s="33">
        <f t="shared" si="10"/>
        <v>71.34011908164699</v>
      </c>
      <c r="J111" s="28">
        <f t="shared" si="6"/>
        <v>89.30230143640256</v>
      </c>
    </row>
    <row r="112" spans="1:10" s="97" customFormat="1" ht="94.5" customHeight="1">
      <c r="A112" s="85" t="s">
        <v>153</v>
      </c>
      <c r="B112" s="89" t="s">
        <v>146</v>
      </c>
      <c r="C112" s="121">
        <v>0</v>
      </c>
      <c r="D112" s="122">
        <v>0</v>
      </c>
      <c r="E112" s="87">
        <v>5289.2302</v>
      </c>
      <c r="F112" s="84">
        <v>3829.50263</v>
      </c>
      <c r="G112" s="83">
        <v>3829.50263</v>
      </c>
      <c r="H112" s="83">
        <f t="shared" si="9"/>
        <v>0</v>
      </c>
      <c r="I112" s="88">
        <f t="shared" si="10"/>
        <v>72.40188997635232</v>
      </c>
      <c r="J112" s="28">
        <f t="shared" si="6"/>
        <v>100</v>
      </c>
    </row>
    <row r="113" spans="1:10" s="97" customFormat="1" ht="117" customHeight="1">
      <c r="A113" s="85" t="s">
        <v>153</v>
      </c>
      <c r="B113" s="89" t="s">
        <v>147</v>
      </c>
      <c r="C113" s="121">
        <v>0</v>
      </c>
      <c r="D113" s="122">
        <v>0</v>
      </c>
      <c r="E113" s="87">
        <v>14994.30128</v>
      </c>
      <c r="F113" s="84">
        <v>13229.41279</v>
      </c>
      <c r="G113" s="83">
        <v>11812.18037</v>
      </c>
      <c r="H113" s="83">
        <f t="shared" si="9"/>
        <v>1417.2324200000003</v>
      </c>
      <c r="I113" s="88">
        <f t="shared" si="10"/>
        <v>78.77779797419143</v>
      </c>
      <c r="J113" s="28">
        <f t="shared" si="6"/>
        <v>89.28726132824826</v>
      </c>
    </row>
    <row r="114" spans="1:10" s="97" customFormat="1" ht="73.5" customHeight="1">
      <c r="A114" s="85" t="s">
        <v>127</v>
      </c>
      <c r="B114" s="98" t="s">
        <v>146</v>
      </c>
      <c r="C114" s="118">
        <v>0</v>
      </c>
      <c r="D114" s="118">
        <v>0</v>
      </c>
      <c r="E114" s="90">
        <v>12784.77</v>
      </c>
      <c r="F114" s="84">
        <v>22360.8</v>
      </c>
      <c r="G114" s="83">
        <v>21459.9906</v>
      </c>
      <c r="H114" s="83">
        <f t="shared" si="9"/>
        <v>900.8093999999983</v>
      </c>
      <c r="I114" s="88">
        <v>0</v>
      </c>
      <c r="J114" s="28">
        <f t="shared" si="6"/>
        <v>95.97147955350435</v>
      </c>
    </row>
    <row r="115" spans="1:10" s="97" customFormat="1" ht="134.25" customHeight="1">
      <c r="A115" s="93" t="s">
        <v>197</v>
      </c>
      <c r="B115" s="98" t="s">
        <v>162</v>
      </c>
      <c r="C115" s="118">
        <v>0</v>
      </c>
      <c r="D115" s="122">
        <v>0</v>
      </c>
      <c r="E115" s="91">
        <v>14782.35</v>
      </c>
      <c r="F115" s="84">
        <v>16111.75</v>
      </c>
      <c r="G115" s="83">
        <v>12471.016</v>
      </c>
      <c r="H115" s="83">
        <f t="shared" si="9"/>
        <v>3640.7340000000004</v>
      </c>
      <c r="I115" s="88">
        <f aca="true" t="shared" si="11" ref="I115:I123">G115/E115*100</f>
        <v>84.36423166817184</v>
      </c>
      <c r="J115" s="28">
        <f t="shared" si="6"/>
        <v>77.40323676819713</v>
      </c>
    </row>
    <row r="116" spans="1:10" s="3" customFormat="1" ht="37.5" customHeight="1">
      <c r="A116" s="46" t="s">
        <v>115</v>
      </c>
      <c r="B116" s="29" t="s">
        <v>46</v>
      </c>
      <c r="C116" s="64">
        <f>C117+C119+C120+C121</f>
        <v>0</v>
      </c>
      <c r="D116" s="64">
        <f>D117+D119+D120+D121</f>
        <v>0</v>
      </c>
      <c r="E116" s="64">
        <f>E117+E119+E120+E121</f>
        <v>123210</v>
      </c>
      <c r="F116" s="64">
        <f>SUM(F117:F120)</f>
        <v>148311.099</v>
      </c>
      <c r="G116" s="146">
        <f>SUM(G117:G120)</f>
        <v>146170.08261</v>
      </c>
      <c r="H116" s="65">
        <f t="shared" si="9"/>
        <v>2141.016389999975</v>
      </c>
      <c r="I116" s="28">
        <f t="shared" si="11"/>
        <v>118.63491811541272</v>
      </c>
      <c r="J116" s="28">
        <f t="shared" si="6"/>
        <v>98.5564017767814</v>
      </c>
    </row>
    <row r="117" spans="1:10" ht="99" customHeight="1">
      <c r="A117" s="48" t="s">
        <v>116</v>
      </c>
      <c r="B117" s="31" t="s">
        <v>47</v>
      </c>
      <c r="C117" s="116"/>
      <c r="D117" s="111"/>
      <c r="E117" s="69">
        <v>0</v>
      </c>
      <c r="F117" s="67">
        <v>15132.106</v>
      </c>
      <c r="G117" s="83">
        <v>14138.40961</v>
      </c>
      <c r="H117" s="63">
        <f t="shared" si="9"/>
        <v>993.6963899999992</v>
      </c>
      <c r="I117" s="33" t="e">
        <f t="shared" si="11"/>
        <v>#DIV/0!</v>
      </c>
      <c r="J117" s="28">
        <f t="shared" si="6"/>
        <v>93.43319171832395</v>
      </c>
    </row>
    <row r="118" spans="1:10" ht="99" customHeight="1">
      <c r="A118" s="48" t="s">
        <v>204</v>
      </c>
      <c r="B118" s="31" t="s">
        <v>164</v>
      </c>
      <c r="C118" s="116"/>
      <c r="D118" s="111"/>
      <c r="E118" s="69">
        <v>0</v>
      </c>
      <c r="F118" s="67">
        <v>356.993</v>
      </c>
      <c r="G118" s="83">
        <v>356.993</v>
      </c>
      <c r="H118" s="63">
        <f t="shared" si="9"/>
        <v>0</v>
      </c>
      <c r="I118" s="33" t="e">
        <f t="shared" si="11"/>
        <v>#DIV/0!</v>
      </c>
      <c r="J118" s="28">
        <f t="shared" si="6"/>
        <v>100</v>
      </c>
    </row>
    <row r="119" spans="1:10" ht="99" customHeight="1">
      <c r="A119" s="50" t="s">
        <v>163</v>
      </c>
      <c r="B119" s="15" t="s">
        <v>164</v>
      </c>
      <c r="C119" s="116"/>
      <c r="D119" s="111"/>
      <c r="E119" s="69">
        <v>15210</v>
      </c>
      <c r="F119" s="67">
        <v>15912</v>
      </c>
      <c r="G119" s="83">
        <v>14764.68</v>
      </c>
      <c r="H119" s="63">
        <f t="shared" si="9"/>
        <v>1147.3199999999997</v>
      </c>
      <c r="I119" s="33">
        <f t="shared" si="11"/>
        <v>97.07218934911242</v>
      </c>
      <c r="J119" s="28">
        <f t="shared" si="6"/>
        <v>92.789592760181</v>
      </c>
    </row>
    <row r="120" spans="1:10" ht="99.75" customHeight="1">
      <c r="A120" s="48" t="s">
        <v>117</v>
      </c>
      <c r="B120" s="31" t="s">
        <v>143</v>
      </c>
      <c r="C120" s="116"/>
      <c r="D120" s="111"/>
      <c r="E120" s="69">
        <v>108000</v>
      </c>
      <c r="F120" s="67">
        <v>116910</v>
      </c>
      <c r="G120" s="83">
        <v>116910</v>
      </c>
      <c r="H120" s="63">
        <f t="shared" si="9"/>
        <v>0</v>
      </c>
      <c r="I120" s="33">
        <f t="shared" si="11"/>
        <v>108.25</v>
      </c>
      <c r="J120" s="28">
        <f t="shared" si="6"/>
        <v>100</v>
      </c>
    </row>
    <row r="121" spans="1:10" ht="47.25" customHeight="1" hidden="1">
      <c r="A121" s="48" t="s">
        <v>148</v>
      </c>
      <c r="B121" s="31" t="s">
        <v>142</v>
      </c>
      <c r="C121" s="116"/>
      <c r="D121" s="111"/>
      <c r="E121" s="69">
        <v>0</v>
      </c>
      <c r="F121" s="67">
        <v>0</v>
      </c>
      <c r="G121" s="83">
        <v>0</v>
      </c>
      <c r="H121" s="63">
        <v>0</v>
      </c>
      <c r="I121" s="33" t="e">
        <f t="shared" si="11"/>
        <v>#DIV/0!</v>
      </c>
      <c r="J121" s="28" t="e">
        <f t="shared" si="6"/>
        <v>#DIV/0!</v>
      </c>
    </row>
    <row r="122" spans="1:10" s="3" customFormat="1" ht="48" customHeight="1">
      <c r="A122" s="46" t="s">
        <v>55</v>
      </c>
      <c r="B122" s="29" t="s">
        <v>53</v>
      </c>
      <c r="C122" s="72">
        <f>C123</f>
        <v>0</v>
      </c>
      <c r="D122" s="72">
        <f>D123</f>
        <v>0</v>
      </c>
      <c r="E122" s="72">
        <f>E123</f>
        <v>0</v>
      </c>
      <c r="F122" s="64">
        <f>F123</f>
        <v>0</v>
      </c>
      <c r="G122" s="146">
        <f>G123</f>
        <v>100</v>
      </c>
      <c r="H122" s="65">
        <f>F122-G122</f>
        <v>-100</v>
      </c>
      <c r="I122" s="28" t="e">
        <f t="shared" si="11"/>
        <v>#DIV/0!</v>
      </c>
      <c r="J122" s="28" t="e">
        <f t="shared" si="6"/>
        <v>#DIV/0!</v>
      </c>
    </row>
    <row r="123" spans="1:10" ht="52.5" customHeight="1">
      <c r="A123" s="48" t="s">
        <v>54</v>
      </c>
      <c r="B123" s="31" t="s">
        <v>56</v>
      </c>
      <c r="C123" s="116"/>
      <c r="D123" s="111"/>
      <c r="E123" s="69">
        <v>0</v>
      </c>
      <c r="F123" s="67">
        <v>0</v>
      </c>
      <c r="G123" s="83">
        <v>100</v>
      </c>
      <c r="H123" s="63">
        <f>F123-G123</f>
        <v>-100</v>
      </c>
      <c r="I123" s="33" t="e">
        <f t="shared" si="11"/>
        <v>#DIV/0!</v>
      </c>
      <c r="J123" s="28" t="e">
        <f t="shared" si="6"/>
        <v>#DIV/0!</v>
      </c>
    </row>
    <row r="124" spans="1:10" ht="56.25">
      <c r="A124" s="46" t="s">
        <v>172</v>
      </c>
      <c r="B124" s="29" t="s">
        <v>173</v>
      </c>
      <c r="C124" s="116"/>
      <c r="D124" s="111"/>
      <c r="E124" s="72">
        <v>0</v>
      </c>
      <c r="F124" s="64">
        <v>0</v>
      </c>
      <c r="G124" s="148">
        <v>-997.67718</v>
      </c>
      <c r="H124" s="65">
        <f>F124-G124</f>
        <v>997.67718</v>
      </c>
      <c r="I124" s="28">
        <v>0</v>
      </c>
      <c r="J124" s="28" t="e">
        <f t="shared" si="6"/>
        <v>#DIV/0!</v>
      </c>
    </row>
    <row r="125" spans="1:10" ht="51" customHeight="1">
      <c r="A125" s="12"/>
      <c r="B125" s="29" t="s">
        <v>1</v>
      </c>
      <c r="C125" s="72">
        <f>C11+C58</f>
        <v>30</v>
      </c>
      <c r="D125" s="72">
        <f>D11+D58</f>
        <v>3</v>
      </c>
      <c r="E125" s="72">
        <f>E11+E58</f>
        <v>1074399.33312</v>
      </c>
      <c r="F125" s="64">
        <f>F11+F58</f>
        <v>1286725.89199</v>
      </c>
      <c r="G125" s="146">
        <f>G11+G58</f>
        <v>1264305.39564</v>
      </c>
      <c r="H125" s="65">
        <f>F125-G125</f>
        <v>22420.496349999914</v>
      </c>
      <c r="I125" s="28">
        <f>G125/E125*100</f>
        <v>117.67555662646612</v>
      </c>
      <c r="J125" s="28">
        <f t="shared" si="6"/>
        <v>98.25755458178234</v>
      </c>
    </row>
    <row r="126" spans="1:8" s="3" customFormat="1" ht="37.5" customHeight="1">
      <c r="A126" s="220"/>
      <c r="B126" s="220"/>
      <c r="C126" s="18"/>
      <c r="D126" s="18"/>
      <c r="E126" s="18"/>
      <c r="F126" s="19"/>
      <c r="G126" s="149"/>
      <c r="H126" s="20"/>
    </row>
  </sheetData>
  <sheetProtection/>
  <mergeCells count="7">
    <mergeCell ref="A126:B126"/>
    <mergeCell ref="H2:J2"/>
    <mergeCell ref="H3:J3"/>
    <mergeCell ref="H4:J4"/>
    <mergeCell ref="B5:F5"/>
    <mergeCell ref="H5:J5"/>
    <mergeCell ref="A6:H6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31.28125" style="0" bestFit="1" customWidth="1"/>
    <col min="2" max="2" width="37.57421875" style="0" customWidth="1"/>
    <col min="3" max="3" width="24.140625" style="0" customWidth="1"/>
    <col min="4" max="4" width="22.8515625" style="0" customWidth="1"/>
    <col min="5" max="5" width="22.7109375" style="0" customWidth="1"/>
    <col min="6" max="6" width="19.140625" style="0" customWidth="1"/>
    <col min="7" max="7" width="19.00390625" style="0" customWidth="1"/>
    <col min="8" max="9" width="19.7109375" style="0" customWidth="1"/>
    <col min="10" max="10" width="19.7109375" style="0" bestFit="1" customWidth="1"/>
    <col min="11" max="11" width="19.57421875" style="0" customWidth="1"/>
    <col min="12" max="12" width="18.421875" style="0" customWidth="1"/>
  </cols>
  <sheetData>
    <row r="1" spans="1:12" ht="47.25">
      <c r="A1" s="104" t="s">
        <v>27</v>
      </c>
      <c r="B1" s="105" t="s">
        <v>11</v>
      </c>
      <c r="C1" s="104" t="s">
        <v>215</v>
      </c>
      <c r="D1" s="107" t="s">
        <v>216</v>
      </c>
      <c r="E1" s="103" t="s">
        <v>217</v>
      </c>
      <c r="F1" s="106" t="s">
        <v>218</v>
      </c>
      <c r="G1" s="106" t="s">
        <v>219</v>
      </c>
      <c r="H1" s="104" t="s">
        <v>220</v>
      </c>
      <c r="I1" s="104" t="s">
        <v>221</v>
      </c>
      <c r="J1" s="104" t="s">
        <v>156</v>
      </c>
      <c r="K1" s="140" t="s">
        <v>207</v>
      </c>
      <c r="L1" s="140" t="s">
        <v>208</v>
      </c>
    </row>
    <row r="2" spans="1:12" ht="18.75">
      <c r="A2" s="13">
        <v>1</v>
      </c>
      <c r="B2" s="17">
        <v>2</v>
      </c>
      <c r="C2" s="13">
        <v>3</v>
      </c>
      <c r="D2" s="17">
        <v>4</v>
      </c>
      <c r="E2" s="17">
        <v>5</v>
      </c>
      <c r="F2" s="27">
        <v>6</v>
      </c>
      <c r="G2" s="27">
        <v>7</v>
      </c>
      <c r="H2" s="17">
        <v>8</v>
      </c>
      <c r="I2" s="17"/>
      <c r="J2" s="17">
        <v>9</v>
      </c>
      <c r="K2" s="141">
        <v>10</v>
      </c>
      <c r="L2" s="142">
        <v>11</v>
      </c>
    </row>
    <row r="3" spans="1:12" ht="37.5">
      <c r="A3" s="134" t="s">
        <v>210</v>
      </c>
      <c r="B3" s="134" t="s">
        <v>28</v>
      </c>
      <c r="C3" s="135">
        <f aca="true" t="shared" si="0" ref="C3:I3">SUM(C4,C6,C8,C13,C16,C19,C26,C28,C31,C39,C44)</f>
        <v>68369280</v>
      </c>
      <c r="D3" s="135">
        <f t="shared" si="0"/>
        <v>31610000.00314</v>
      </c>
      <c r="E3" s="135">
        <f t="shared" si="0"/>
        <v>3065</v>
      </c>
      <c r="F3" s="135">
        <f t="shared" si="0"/>
        <v>3065</v>
      </c>
      <c r="G3" s="135">
        <f t="shared" si="0"/>
        <v>3065</v>
      </c>
      <c r="H3" s="135">
        <f t="shared" si="0"/>
        <v>1623.1186300000002</v>
      </c>
      <c r="I3" s="135">
        <f t="shared" si="0"/>
        <v>0</v>
      </c>
      <c r="J3" s="143">
        <f>H3-G3</f>
        <v>-1441.8813699999998</v>
      </c>
      <c r="K3" s="136">
        <f>H3-C3</f>
        <v>-68367656.88137</v>
      </c>
      <c r="L3" s="136">
        <f>H3-D3</f>
        <v>-31608376.88451</v>
      </c>
    </row>
    <row r="4" spans="1:12" ht="18.75">
      <c r="A4" s="12" t="s">
        <v>26</v>
      </c>
      <c r="B4" s="29" t="s">
        <v>57</v>
      </c>
      <c r="C4" s="127">
        <f aca="true" t="shared" si="1" ref="C4:I4">C5</f>
        <v>39500000</v>
      </c>
      <c r="D4" s="125">
        <f t="shared" si="1"/>
        <v>21000000</v>
      </c>
      <c r="E4" s="68">
        <f t="shared" si="1"/>
        <v>0</v>
      </c>
      <c r="F4" s="64">
        <f t="shared" si="1"/>
        <v>0</v>
      </c>
      <c r="G4" s="64">
        <f t="shared" si="1"/>
        <v>0</v>
      </c>
      <c r="H4" s="64">
        <f t="shared" si="1"/>
        <v>0</v>
      </c>
      <c r="I4" s="64">
        <f t="shared" si="1"/>
        <v>0</v>
      </c>
      <c r="J4" s="143">
        <f>H4-G4</f>
        <v>0</v>
      </c>
      <c r="K4" s="136">
        <f aca="true" t="shared" si="2" ref="K4:K46">H4-C4</f>
        <v>-39500000</v>
      </c>
      <c r="L4" s="136">
        <f aca="true" t="shared" si="3" ref="L4:L46">H4-D4</f>
        <v>-21000000</v>
      </c>
    </row>
    <row r="5" spans="1:12" ht="37.5">
      <c r="A5" s="14" t="s">
        <v>25</v>
      </c>
      <c r="B5" s="31" t="s">
        <v>0</v>
      </c>
      <c r="C5" s="126">
        <v>39500000</v>
      </c>
      <c r="D5" s="124">
        <v>21000000</v>
      </c>
      <c r="E5" s="66">
        <v>0</v>
      </c>
      <c r="F5" s="67">
        <v>0</v>
      </c>
      <c r="G5" s="67">
        <v>0</v>
      </c>
      <c r="H5" s="63">
        <v>0</v>
      </c>
      <c r="I5" s="63">
        <v>0</v>
      </c>
      <c r="J5" s="143">
        <f aca="true" t="shared" si="4" ref="J5:J44">H5-G5</f>
        <v>0</v>
      </c>
      <c r="K5" s="136">
        <f t="shared" si="2"/>
        <v>-39500000</v>
      </c>
      <c r="L5" s="136">
        <f t="shared" si="3"/>
        <v>-21000000</v>
      </c>
    </row>
    <row r="6" spans="1:12" ht="18.75">
      <c r="A6" s="12" t="s">
        <v>65</v>
      </c>
      <c r="B6" s="29" t="s">
        <v>165</v>
      </c>
      <c r="C6" s="127">
        <f aca="true" t="shared" si="5" ref="C6:I6">C7</f>
        <v>4864280</v>
      </c>
      <c r="D6" s="125">
        <f t="shared" si="5"/>
        <v>4000000</v>
      </c>
      <c r="E6" s="68">
        <f t="shared" si="5"/>
        <v>0</v>
      </c>
      <c r="F6" s="64">
        <f t="shared" si="5"/>
        <v>0</v>
      </c>
      <c r="G6" s="64">
        <f t="shared" si="5"/>
        <v>0</v>
      </c>
      <c r="H6" s="64">
        <f t="shared" si="5"/>
        <v>0</v>
      </c>
      <c r="I6" s="64">
        <f t="shared" si="5"/>
        <v>0</v>
      </c>
      <c r="J6" s="143">
        <f t="shared" si="4"/>
        <v>0</v>
      </c>
      <c r="K6" s="136">
        <f t="shared" si="2"/>
        <v>-4864280</v>
      </c>
      <c r="L6" s="136">
        <f t="shared" si="3"/>
        <v>-4000000</v>
      </c>
    </row>
    <row r="7" spans="1:12" ht="75">
      <c r="A7" s="14" t="s">
        <v>66</v>
      </c>
      <c r="B7" s="31" t="s">
        <v>67</v>
      </c>
      <c r="C7" s="66">
        <v>4864280</v>
      </c>
      <c r="D7" s="124">
        <v>4000000</v>
      </c>
      <c r="E7" s="66">
        <v>0</v>
      </c>
      <c r="F7" s="67">
        <v>0</v>
      </c>
      <c r="G7" s="67">
        <v>0</v>
      </c>
      <c r="H7" s="63">
        <v>0</v>
      </c>
      <c r="I7" s="63">
        <v>0</v>
      </c>
      <c r="J7" s="143">
        <f t="shared" si="4"/>
        <v>0</v>
      </c>
      <c r="K7" s="136">
        <f t="shared" si="2"/>
        <v>-4864280</v>
      </c>
      <c r="L7" s="136">
        <f t="shared" si="3"/>
        <v>-4000000</v>
      </c>
    </row>
    <row r="8" spans="1:12" ht="37.5">
      <c r="A8" s="12" t="s">
        <v>4</v>
      </c>
      <c r="B8" s="29" t="s">
        <v>58</v>
      </c>
      <c r="C8" s="127">
        <f aca="true" t="shared" si="6" ref="C8:I8">SUM(C9:C12)</f>
        <v>0</v>
      </c>
      <c r="D8" s="125">
        <f t="shared" si="6"/>
        <v>10000</v>
      </c>
      <c r="E8" s="64">
        <f t="shared" si="6"/>
        <v>0</v>
      </c>
      <c r="F8" s="64">
        <f t="shared" si="6"/>
        <v>0</v>
      </c>
      <c r="G8" s="64">
        <f t="shared" si="6"/>
        <v>0</v>
      </c>
      <c r="H8" s="64">
        <f t="shared" si="6"/>
        <v>0</v>
      </c>
      <c r="I8" s="64">
        <f t="shared" si="6"/>
        <v>0</v>
      </c>
      <c r="J8" s="143">
        <f t="shared" si="4"/>
        <v>0</v>
      </c>
      <c r="K8" s="136">
        <f t="shared" si="2"/>
        <v>0</v>
      </c>
      <c r="L8" s="136">
        <f t="shared" si="3"/>
        <v>-10000</v>
      </c>
    </row>
    <row r="9" spans="1:12" ht="56.25">
      <c r="A9" s="14" t="s">
        <v>169</v>
      </c>
      <c r="B9" s="31" t="s">
        <v>170</v>
      </c>
      <c r="C9" s="66">
        <v>0</v>
      </c>
      <c r="D9" s="124">
        <v>0</v>
      </c>
      <c r="E9" s="66">
        <v>0</v>
      </c>
      <c r="F9" s="67">
        <v>0</v>
      </c>
      <c r="G9" s="67">
        <v>0</v>
      </c>
      <c r="H9" s="67">
        <v>0</v>
      </c>
      <c r="I9" s="67">
        <v>0</v>
      </c>
      <c r="J9" s="143">
        <f t="shared" si="4"/>
        <v>0</v>
      </c>
      <c r="K9" s="137">
        <f t="shared" si="2"/>
        <v>0</v>
      </c>
      <c r="L9" s="137">
        <f t="shared" si="3"/>
        <v>0</v>
      </c>
    </row>
    <row r="10" spans="1:12" ht="56.25">
      <c r="A10" s="14" t="s">
        <v>24</v>
      </c>
      <c r="B10" s="31" t="s">
        <v>40</v>
      </c>
      <c r="C10" s="133">
        <v>0</v>
      </c>
      <c r="D10" s="124">
        <v>0</v>
      </c>
      <c r="E10" s="66">
        <v>0</v>
      </c>
      <c r="F10" s="67">
        <v>0</v>
      </c>
      <c r="G10" s="67">
        <v>0</v>
      </c>
      <c r="H10" s="63">
        <v>0</v>
      </c>
      <c r="I10" s="63">
        <v>0</v>
      </c>
      <c r="J10" s="143">
        <f t="shared" si="4"/>
        <v>0</v>
      </c>
      <c r="K10" s="137">
        <f t="shared" si="2"/>
        <v>0</v>
      </c>
      <c r="L10" s="137">
        <f t="shared" si="3"/>
        <v>0</v>
      </c>
    </row>
    <row r="11" spans="1:12" ht="37.5">
      <c r="A11" s="14" t="s">
        <v>23</v>
      </c>
      <c r="B11" s="31" t="s">
        <v>2</v>
      </c>
      <c r="C11" s="133">
        <v>0</v>
      </c>
      <c r="D11" s="124">
        <v>10000</v>
      </c>
      <c r="E11" s="66">
        <v>0</v>
      </c>
      <c r="F11" s="67">
        <v>0</v>
      </c>
      <c r="G11" s="67">
        <v>0</v>
      </c>
      <c r="H11" s="63">
        <v>0</v>
      </c>
      <c r="I11" s="63">
        <v>0</v>
      </c>
      <c r="J11" s="143">
        <f t="shared" si="4"/>
        <v>0</v>
      </c>
      <c r="K11" s="137">
        <f t="shared" si="2"/>
        <v>0</v>
      </c>
      <c r="L11" s="137">
        <f t="shared" si="3"/>
        <v>-10000</v>
      </c>
    </row>
    <row r="12" spans="1:12" ht="56.25">
      <c r="A12" s="14" t="s">
        <v>211</v>
      </c>
      <c r="B12" s="31" t="s">
        <v>49</v>
      </c>
      <c r="C12" s="133">
        <v>0</v>
      </c>
      <c r="D12" s="128">
        <v>0</v>
      </c>
      <c r="E12" s="69">
        <v>0</v>
      </c>
      <c r="F12" s="67">
        <v>0</v>
      </c>
      <c r="G12" s="67">
        <v>0</v>
      </c>
      <c r="H12" s="63">
        <v>0</v>
      </c>
      <c r="I12" s="63">
        <v>0</v>
      </c>
      <c r="J12" s="143">
        <f t="shared" si="4"/>
        <v>0</v>
      </c>
      <c r="K12" s="137">
        <f t="shared" si="2"/>
        <v>0</v>
      </c>
      <c r="L12" s="137">
        <f t="shared" si="3"/>
        <v>0</v>
      </c>
    </row>
    <row r="13" spans="1:12" ht="18.75">
      <c r="A13" s="12" t="s">
        <v>22</v>
      </c>
      <c r="B13" s="29" t="s">
        <v>59</v>
      </c>
      <c r="C13" s="129">
        <f>SUM(C14:C15)</f>
        <v>10000</v>
      </c>
      <c r="D13" s="129">
        <f>SUM(D14:D15)</f>
        <v>0</v>
      </c>
      <c r="E13" s="72">
        <f>E14</f>
        <v>0</v>
      </c>
      <c r="F13" s="64">
        <f>F14+F15</f>
        <v>0</v>
      </c>
      <c r="G13" s="64">
        <f>G14+G15</f>
        <v>0</v>
      </c>
      <c r="H13" s="64">
        <f>H14+H15</f>
        <v>0</v>
      </c>
      <c r="I13" s="64">
        <f>I14+I15</f>
        <v>0</v>
      </c>
      <c r="J13" s="143">
        <f t="shared" si="4"/>
        <v>0</v>
      </c>
      <c r="K13" s="136">
        <f t="shared" si="2"/>
        <v>-10000</v>
      </c>
      <c r="L13" s="136">
        <f t="shared" si="3"/>
        <v>0</v>
      </c>
    </row>
    <row r="14" spans="1:12" ht="112.5">
      <c r="A14" s="14" t="s">
        <v>21</v>
      </c>
      <c r="B14" s="31" t="s">
        <v>41</v>
      </c>
      <c r="C14" s="124">
        <v>10000</v>
      </c>
      <c r="D14" s="128">
        <v>0</v>
      </c>
      <c r="E14" s="69">
        <v>0</v>
      </c>
      <c r="F14" s="69">
        <v>0</v>
      </c>
      <c r="G14" s="69">
        <v>0</v>
      </c>
      <c r="H14" s="63">
        <v>0</v>
      </c>
      <c r="I14" s="63">
        <v>0</v>
      </c>
      <c r="J14" s="143">
        <f t="shared" si="4"/>
        <v>0</v>
      </c>
      <c r="K14" s="136">
        <f t="shared" si="2"/>
        <v>-10000</v>
      </c>
      <c r="L14" s="136">
        <f t="shared" si="3"/>
        <v>0</v>
      </c>
    </row>
    <row r="15" spans="1:12" ht="75">
      <c r="A15" s="14" t="s">
        <v>20</v>
      </c>
      <c r="B15" s="31" t="s">
        <v>6</v>
      </c>
      <c r="C15" s="124">
        <v>0</v>
      </c>
      <c r="D15" s="111">
        <v>0</v>
      </c>
      <c r="E15" s="69">
        <v>0</v>
      </c>
      <c r="F15" s="67">
        <v>0</v>
      </c>
      <c r="G15" s="67">
        <v>0</v>
      </c>
      <c r="H15" s="63">
        <v>0</v>
      </c>
      <c r="I15" s="63">
        <v>0</v>
      </c>
      <c r="J15" s="143">
        <f t="shared" si="4"/>
        <v>0</v>
      </c>
      <c r="K15" s="136">
        <f t="shared" si="2"/>
        <v>0</v>
      </c>
      <c r="L15" s="136">
        <f t="shared" si="3"/>
        <v>0</v>
      </c>
    </row>
    <row r="16" spans="1:12" ht="93.75">
      <c r="A16" s="34"/>
      <c r="B16" s="35" t="s">
        <v>60</v>
      </c>
      <c r="C16" s="152">
        <f>SUM(C17:C18)</f>
        <v>9000000</v>
      </c>
      <c r="D16" s="152">
        <f aca="true" t="shared" si="7" ref="D16:I16">SUM(D17:D18)</f>
        <v>4500000</v>
      </c>
      <c r="E16" s="152">
        <f t="shared" si="7"/>
        <v>0</v>
      </c>
      <c r="F16" s="152">
        <f t="shared" si="7"/>
        <v>0</v>
      </c>
      <c r="G16" s="152">
        <f t="shared" si="7"/>
        <v>0</v>
      </c>
      <c r="H16" s="152">
        <f t="shared" si="7"/>
        <v>0</v>
      </c>
      <c r="I16" s="152">
        <f t="shared" si="7"/>
        <v>0</v>
      </c>
      <c r="J16" s="143"/>
      <c r="K16" s="136"/>
      <c r="L16" s="136"/>
    </row>
    <row r="17" spans="1:12" ht="18.75">
      <c r="A17" s="150"/>
      <c r="B17" s="151" t="s">
        <v>222</v>
      </c>
      <c r="C17" s="130">
        <v>8600000</v>
      </c>
      <c r="D17" s="114">
        <v>3500000</v>
      </c>
      <c r="E17" s="70">
        <v>0</v>
      </c>
      <c r="F17" s="67">
        <v>0</v>
      </c>
      <c r="G17" s="67">
        <v>0</v>
      </c>
      <c r="H17" s="63">
        <v>0</v>
      </c>
      <c r="I17" s="63">
        <v>0</v>
      </c>
      <c r="J17" s="143"/>
      <c r="K17" s="136"/>
      <c r="L17" s="136"/>
    </row>
    <row r="18" spans="1:12" ht="18.75">
      <c r="A18" s="150"/>
      <c r="B18" s="151" t="s">
        <v>223</v>
      </c>
      <c r="C18" s="130">
        <v>400000</v>
      </c>
      <c r="D18" s="114">
        <v>1000000</v>
      </c>
      <c r="E18" s="70">
        <v>0</v>
      </c>
      <c r="F18" s="67">
        <v>0</v>
      </c>
      <c r="G18" s="67">
        <v>0</v>
      </c>
      <c r="H18" s="63">
        <v>0</v>
      </c>
      <c r="I18" s="63">
        <v>0</v>
      </c>
      <c r="J18" s="143"/>
      <c r="K18" s="136"/>
      <c r="L18" s="136"/>
    </row>
    <row r="19" spans="1:12" ht="93.75">
      <c r="A19" s="34" t="s">
        <v>209</v>
      </c>
      <c r="B19" s="35" t="s">
        <v>60</v>
      </c>
      <c r="C19" s="131">
        <f>SUM(C20:C25)</f>
        <v>3050000</v>
      </c>
      <c r="D19" s="113">
        <f>SUM(D20:D25)</f>
        <v>1650000.00314</v>
      </c>
      <c r="E19" s="81">
        <f>E20+E21+E22+E23+E24+E25</f>
        <v>1365</v>
      </c>
      <c r="F19" s="64">
        <f>F21+F23+F25+F20+F22+F24</f>
        <v>1365</v>
      </c>
      <c r="G19" s="64">
        <f>G21+G23+G25+G20+G22+G24</f>
        <v>1365</v>
      </c>
      <c r="H19" s="64">
        <f>H21+H23+H25+H20+H22+H24</f>
        <v>955.86282</v>
      </c>
      <c r="I19" s="64">
        <f>I21+I23+I25+I20+I22+I24</f>
        <v>0</v>
      </c>
      <c r="J19" s="143">
        <f t="shared" si="4"/>
        <v>-409.13717999999994</v>
      </c>
      <c r="K19" s="136">
        <f t="shared" si="2"/>
        <v>-3049044.13718</v>
      </c>
      <c r="L19" s="136">
        <f t="shared" si="3"/>
        <v>-1649044.14032</v>
      </c>
    </row>
    <row r="20" spans="1:12" ht="206.25">
      <c r="A20" s="14" t="s">
        <v>85</v>
      </c>
      <c r="B20" s="36" t="s">
        <v>71</v>
      </c>
      <c r="C20" s="130">
        <v>0</v>
      </c>
      <c r="D20" s="114">
        <v>0</v>
      </c>
      <c r="E20" s="70">
        <v>0</v>
      </c>
      <c r="F20" s="70">
        <v>0</v>
      </c>
      <c r="G20" s="70">
        <v>0</v>
      </c>
      <c r="H20" s="67">
        <v>0</v>
      </c>
      <c r="I20" s="67">
        <v>0</v>
      </c>
      <c r="J20" s="143">
        <f t="shared" si="4"/>
        <v>0</v>
      </c>
      <c r="K20" s="136">
        <f t="shared" si="2"/>
        <v>0</v>
      </c>
      <c r="L20" s="136">
        <f t="shared" si="3"/>
        <v>0</v>
      </c>
    </row>
    <row r="21" spans="1:12" ht="206.25">
      <c r="A21" s="14" t="s">
        <v>72</v>
      </c>
      <c r="B21" s="36" t="s">
        <v>73</v>
      </c>
      <c r="C21" s="124">
        <v>700000</v>
      </c>
      <c r="D21" s="110">
        <v>800000</v>
      </c>
      <c r="E21" s="66">
        <v>1365</v>
      </c>
      <c r="F21" s="66">
        <v>1365</v>
      </c>
      <c r="G21" s="66">
        <v>1365</v>
      </c>
      <c r="H21" s="63">
        <v>955.86282</v>
      </c>
      <c r="I21" s="63">
        <v>0</v>
      </c>
      <c r="J21" s="143">
        <f t="shared" si="4"/>
        <v>-409.13717999999994</v>
      </c>
      <c r="K21" s="136">
        <f t="shared" si="2"/>
        <v>-699044.13718</v>
      </c>
      <c r="L21" s="136">
        <f t="shared" si="3"/>
        <v>-799044.13718</v>
      </c>
    </row>
    <row r="22" spans="1:12" ht="93.75">
      <c r="A22" s="14" t="s">
        <v>96</v>
      </c>
      <c r="B22" s="36" t="s">
        <v>97</v>
      </c>
      <c r="C22" s="124">
        <v>900000</v>
      </c>
      <c r="D22" s="110">
        <v>250000</v>
      </c>
      <c r="E22" s="66">
        <v>0</v>
      </c>
      <c r="F22" s="66">
        <v>0</v>
      </c>
      <c r="G22" s="66">
        <v>0</v>
      </c>
      <c r="H22" s="63">
        <v>0</v>
      </c>
      <c r="I22" s="63">
        <v>0</v>
      </c>
      <c r="J22" s="143">
        <f t="shared" si="4"/>
        <v>0</v>
      </c>
      <c r="K22" s="136">
        <f t="shared" si="2"/>
        <v>-900000</v>
      </c>
      <c r="L22" s="136">
        <f t="shared" si="3"/>
        <v>-250000</v>
      </c>
    </row>
    <row r="23" spans="1:12" ht="206.25">
      <c r="A23" s="14" t="s">
        <v>19</v>
      </c>
      <c r="B23" s="36" t="s">
        <v>33</v>
      </c>
      <c r="C23" s="124">
        <v>0</v>
      </c>
      <c r="D23" s="110">
        <v>50000</v>
      </c>
      <c r="E23" s="66">
        <v>0</v>
      </c>
      <c r="F23" s="66">
        <v>0</v>
      </c>
      <c r="G23" s="66">
        <v>0</v>
      </c>
      <c r="H23" s="63">
        <v>0</v>
      </c>
      <c r="I23" s="63">
        <v>0</v>
      </c>
      <c r="J23" s="143">
        <f t="shared" si="4"/>
        <v>0</v>
      </c>
      <c r="K23" s="136">
        <f t="shared" si="2"/>
        <v>0</v>
      </c>
      <c r="L23" s="136">
        <f t="shared" si="3"/>
        <v>-50000</v>
      </c>
    </row>
    <row r="24" spans="1:12" ht="112.5">
      <c r="A24" s="14" t="s">
        <v>149</v>
      </c>
      <c r="B24" s="36" t="s">
        <v>119</v>
      </c>
      <c r="C24" s="124">
        <v>0</v>
      </c>
      <c r="D24" s="110">
        <v>0.00314</v>
      </c>
      <c r="E24" s="66">
        <v>0</v>
      </c>
      <c r="F24" s="67">
        <v>0</v>
      </c>
      <c r="G24" s="67">
        <v>0</v>
      </c>
      <c r="H24" s="63">
        <v>0</v>
      </c>
      <c r="I24" s="63">
        <v>0</v>
      </c>
      <c r="J24" s="143">
        <f t="shared" si="4"/>
        <v>0</v>
      </c>
      <c r="K24" s="138">
        <f t="shared" si="2"/>
        <v>0</v>
      </c>
      <c r="L24" s="138">
        <f t="shared" si="3"/>
        <v>-0.00314</v>
      </c>
    </row>
    <row r="25" spans="1:12" ht="225">
      <c r="A25" s="14" t="s">
        <v>18</v>
      </c>
      <c r="B25" s="36" t="s">
        <v>34</v>
      </c>
      <c r="C25" s="124">
        <v>1450000</v>
      </c>
      <c r="D25" s="110">
        <v>550000</v>
      </c>
      <c r="E25" s="66">
        <v>0</v>
      </c>
      <c r="F25" s="66">
        <v>0</v>
      </c>
      <c r="G25" s="66">
        <v>0</v>
      </c>
      <c r="H25" s="63">
        <v>0</v>
      </c>
      <c r="I25" s="63">
        <v>0</v>
      </c>
      <c r="J25" s="143">
        <f t="shared" si="4"/>
        <v>0</v>
      </c>
      <c r="K25" s="136">
        <f t="shared" si="2"/>
        <v>-1450000</v>
      </c>
      <c r="L25" s="136">
        <f t="shared" si="3"/>
        <v>-550000</v>
      </c>
    </row>
    <row r="26" spans="1:12" ht="37.5">
      <c r="A26" s="11" t="s">
        <v>179</v>
      </c>
      <c r="B26" s="29" t="s">
        <v>61</v>
      </c>
      <c r="C26" s="129">
        <f aca="true" t="shared" si="8" ref="C26:I26">C27</f>
        <v>0</v>
      </c>
      <c r="D26" s="129">
        <f t="shared" si="8"/>
        <v>0</v>
      </c>
      <c r="E26" s="72">
        <f t="shared" si="8"/>
        <v>0</v>
      </c>
      <c r="F26" s="71">
        <f t="shared" si="8"/>
        <v>0</v>
      </c>
      <c r="G26" s="71">
        <f t="shared" si="8"/>
        <v>0</v>
      </c>
      <c r="H26" s="71">
        <f t="shared" si="8"/>
        <v>0</v>
      </c>
      <c r="I26" s="71">
        <f t="shared" si="8"/>
        <v>0</v>
      </c>
      <c r="J26" s="143">
        <f t="shared" si="4"/>
        <v>0</v>
      </c>
      <c r="K26" s="136">
        <f t="shared" si="2"/>
        <v>0</v>
      </c>
      <c r="L26" s="136">
        <f t="shared" si="3"/>
        <v>0</v>
      </c>
    </row>
    <row r="27" spans="1:12" ht="56.25">
      <c r="A27" s="15" t="s">
        <v>178</v>
      </c>
      <c r="B27" s="31" t="s">
        <v>8</v>
      </c>
      <c r="C27" s="124">
        <v>0</v>
      </c>
      <c r="D27" s="128">
        <v>0</v>
      </c>
      <c r="E27" s="69">
        <v>0</v>
      </c>
      <c r="F27" s="69">
        <v>0</v>
      </c>
      <c r="G27" s="69">
        <v>0</v>
      </c>
      <c r="H27" s="66">
        <v>0</v>
      </c>
      <c r="I27" s="66">
        <v>0</v>
      </c>
      <c r="J27" s="143">
        <f t="shared" si="4"/>
        <v>0</v>
      </c>
      <c r="K27" s="136">
        <f t="shared" si="2"/>
        <v>0</v>
      </c>
      <c r="L27" s="136">
        <f t="shared" si="3"/>
        <v>0</v>
      </c>
    </row>
    <row r="28" spans="1:12" ht="75">
      <c r="A28" s="11" t="s">
        <v>180</v>
      </c>
      <c r="B28" s="7" t="s">
        <v>62</v>
      </c>
      <c r="C28" s="125">
        <f>SUM(C29:C30)</f>
        <v>0</v>
      </c>
      <c r="D28" s="125">
        <f>SUM(D29:D30)</f>
        <v>0</v>
      </c>
      <c r="E28" s="72">
        <f>SUM(E29:E30)</f>
        <v>0</v>
      </c>
      <c r="F28" s="71">
        <f>F29+F30</f>
        <v>0</v>
      </c>
      <c r="G28" s="71">
        <f>G29+G30</f>
        <v>0</v>
      </c>
      <c r="H28" s="71">
        <f>H29+H30</f>
        <v>0</v>
      </c>
      <c r="I28" s="71">
        <f>I29+I30</f>
        <v>0</v>
      </c>
      <c r="J28" s="143">
        <f t="shared" si="4"/>
        <v>0</v>
      </c>
      <c r="K28" s="136">
        <f t="shared" si="2"/>
        <v>0</v>
      </c>
      <c r="L28" s="136">
        <f t="shared" si="3"/>
        <v>0</v>
      </c>
    </row>
    <row r="29" spans="1:12" ht="93.75">
      <c r="A29" s="14" t="s">
        <v>29</v>
      </c>
      <c r="B29" s="31" t="s">
        <v>30</v>
      </c>
      <c r="C29" s="124">
        <v>0</v>
      </c>
      <c r="D29" s="111">
        <v>0</v>
      </c>
      <c r="E29" s="69">
        <v>0</v>
      </c>
      <c r="F29" s="69">
        <v>0</v>
      </c>
      <c r="G29" s="69">
        <v>0</v>
      </c>
      <c r="H29" s="63">
        <v>0</v>
      </c>
      <c r="I29" s="63">
        <v>0</v>
      </c>
      <c r="J29" s="143">
        <f t="shared" si="4"/>
        <v>0</v>
      </c>
      <c r="K29" s="136">
        <f t="shared" si="2"/>
        <v>0</v>
      </c>
      <c r="L29" s="136">
        <f t="shared" si="3"/>
        <v>0</v>
      </c>
    </row>
    <row r="30" spans="1:12" ht="56.25">
      <c r="A30" s="14" t="s">
        <v>171</v>
      </c>
      <c r="B30" s="31" t="s">
        <v>91</v>
      </c>
      <c r="C30" s="124">
        <v>0</v>
      </c>
      <c r="D30" s="111">
        <v>0</v>
      </c>
      <c r="E30" s="69">
        <v>0</v>
      </c>
      <c r="F30" s="69">
        <v>0</v>
      </c>
      <c r="G30" s="69">
        <v>0</v>
      </c>
      <c r="H30" s="63">
        <v>0</v>
      </c>
      <c r="I30" s="63">
        <v>0</v>
      </c>
      <c r="J30" s="143">
        <f t="shared" si="4"/>
        <v>0</v>
      </c>
      <c r="K30" s="136">
        <f t="shared" si="2"/>
        <v>0</v>
      </c>
      <c r="L30" s="136">
        <f t="shared" si="3"/>
        <v>0</v>
      </c>
    </row>
    <row r="31" spans="1:12" ht="56.25">
      <c r="A31" s="12" t="s">
        <v>17</v>
      </c>
      <c r="B31" s="37" t="s">
        <v>63</v>
      </c>
      <c r="C31" s="125">
        <f>SUM(C32:C38)</f>
        <v>2884000</v>
      </c>
      <c r="D31" s="125">
        <f>SUM(D32:D38)</f>
        <v>450000</v>
      </c>
      <c r="E31" s="68">
        <f>E32+E34+E35+E37+E33</f>
        <v>500</v>
      </c>
      <c r="F31" s="64">
        <f>F32+F34+F35+F37+F33</f>
        <v>500</v>
      </c>
      <c r="G31" s="64">
        <f>G32+G34+G35+G37+G33</f>
        <v>500</v>
      </c>
      <c r="H31" s="64">
        <f>H32+H33+H34+H35+H36+H37+H38</f>
        <v>563.07906</v>
      </c>
      <c r="I31" s="64">
        <f>I32+I33+I34+I35+I36+I37+I38</f>
        <v>0</v>
      </c>
      <c r="J31" s="143">
        <f t="shared" si="4"/>
        <v>63.07906000000003</v>
      </c>
      <c r="K31" s="136">
        <f t="shared" si="2"/>
        <v>-2883436.92094</v>
      </c>
      <c r="L31" s="136">
        <f t="shared" si="3"/>
        <v>-449436.92094</v>
      </c>
    </row>
    <row r="32" spans="1:12" ht="243.75">
      <c r="A32" s="14" t="s">
        <v>31</v>
      </c>
      <c r="B32" s="36" t="s">
        <v>32</v>
      </c>
      <c r="C32" s="116">
        <v>2484000</v>
      </c>
      <c r="D32" s="110">
        <v>0</v>
      </c>
      <c r="E32" s="66">
        <v>0</v>
      </c>
      <c r="F32" s="66">
        <v>0</v>
      </c>
      <c r="G32" s="66">
        <v>0</v>
      </c>
      <c r="H32" s="63">
        <v>0</v>
      </c>
      <c r="I32" s="63">
        <v>0</v>
      </c>
      <c r="J32" s="143">
        <f t="shared" si="4"/>
        <v>0</v>
      </c>
      <c r="K32" s="136">
        <f t="shared" si="2"/>
        <v>-2484000</v>
      </c>
      <c r="L32" s="136">
        <f t="shared" si="3"/>
        <v>0</v>
      </c>
    </row>
    <row r="33" spans="1:12" ht="243.75">
      <c r="A33" s="14" t="s">
        <v>159</v>
      </c>
      <c r="B33" s="36" t="s">
        <v>158</v>
      </c>
      <c r="C33" s="116">
        <v>0</v>
      </c>
      <c r="D33" s="111">
        <v>50000</v>
      </c>
      <c r="E33" s="69">
        <v>0</v>
      </c>
      <c r="F33" s="69">
        <v>0</v>
      </c>
      <c r="G33" s="69">
        <v>0</v>
      </c>
      <c r="H33" s="63">
        <v>0</v>
      </c>
      <c r="I33" s="63">
        <v>0</v>
      </c>
      <c r="J33" s="143">
        <f t="shared" si="4"/>
        <v>0</v>
      </c>
      <c r="K33" s="136">
        <f t="shared" si="2"/>
        <v>0</v>
      </c>
      <c r="L33" s="136">
        <f t="shared" si="3"/>
        <v>-50000</v>
      </c>
    </row>
    <row r="34" spans="1:12" ht="131.25">
      <c r="A34" s="14" t="s">
        <v>86</v>
      </c>
      <c r="B34" s="36" t="s">
        <v>75</v>
      </c>
      <c r="C34" s="132">
        <v>0</v>
      </c>
      <c r="D34" s="111">
        <v>0</v>
      </c>
      <c r="E34" s="69">
        <v>0</v>
      </c>
      <c r="F34" s="69">
        <v>0</v>
      </c>
      <c r="G34" s="69">
        <v>0</v>
      </c>
      <c r="H34" s="63">
        <v>0</v>
      </c>
      <c r="I34" s="63">
        <v>0</v>
      </c>
      <c r="J34" s="143">
        <f t="shared" si="4"/>
        <v>0</v>
      </c>
      <c r="K34" s="136">
        <f t="shared" si="2"/>
        <v>0</v>
      </c>
      <c r="L34" s="136">
        <f t="shared" si="3"/>
        <v>0</v>
      </c>
    </row>
    <row r="35" spans="1:12" ht="131.25">
      <c r="A35" s="14" t="s">
        <v>77</v>
      </c>
      <c r="B35" s="36" t="s">
        <v>76</v>
      </c>
      <c r="C35" s="116">
        <v>400000</v>
      </c>
      <c r="D35" s="111">
        <v>400000</v>
      </c>
      <c r="E35" s="69">
        <v>0</v>
      </c>
      <c r="F35" s="69">
        <v>0</v>
      </c>
      <c r="G35" s="69">
        <v>0</v>
      </c>
      <c r="H35" s="63">
        <v>0</v>
      </c>
      <c r="I35" s="63">
        <v>0</v>
      </c>
      <c r="J35" s="143">
        <f t="shared" si="4"/>
        <v>0</v>
      </c>
      <c r="K35" s="136">
        <f t="shared" si="2"/>
        <v>-400000</v>
      </c>
      <c r="L35" s="136">
        <f t="shared" si="3"/>
        <v>-400000</v>
      </c>
    </row>
    <row r="36" spans="1:12" ht="243.75">
      <c r="A36" s="14" t="s">
        <v>122</v>
      </c>
      <c r="B36" s="36" t="s">
        <v>32</v>
      </c>
      <c r="C36" s="116">
        <v>0</v>
      </c>
      <c r="D36" s="111">
        <v>0</v>
      </c>
      <c r="E36" s="69">
        <v>0</v>
      </c>
      <c r="F36" s="67">
        <v>0</v>
      </c>
      <c r="G36" s="67">
        <v>0</v>
      </c>
      <c r="H36" s="63">
        <v>0</v>
      </c>
      <c r="I36" s="63"/>
      <c r="J36" s="143">
        <f t="shared" si="4"/>
        <v>0</v>
      </c>
      <c r="K36" s="136">
        <f t="shared" si="2"/>
        <v>0</v>
      </c>
      <c r="L36" s="136">
        <f t="shared" si="3"/>
        <v>0</v>
      </c>
    </row>
    <row r="37" spans="1:12" ht="225">
      <c r="A37" s="14" t="s">
        <v>123</v>
      </c>
      <c r="B37" s="36" t="s">
        <v>124</v>
      </c>
      <c r="C37" s="116">
        <v>0</v>
      </c>
      <c r="D37" s="111">
        <v>0</v>
      </c>
      <c r="E37" s="69">
        <v>500</v>
      </c>
      <c r="F37" s="69">
        <v>500</v>
      </c>
      <c r="G37" s="69">
        <v>500</v>
      </c>
      <c r="H37" s="63">
        <v>563.07906</v>
      </c>
      <c r="I37" s="63"/>
      <c r="J37" s="143">
        <f t="shared" si="4"/>
        <v>63.07906000000003</v>
      </c>
      <c r="K37" s="136">
        <f t="shared" si="2"/>
        <v>563.07906</v>
      </c>
      <c r="L37" s="136">
        <f t="shared" si="3"/>
        <v>563.07906</v>
      </c>
    </row>
    <row r="38" spans="1:12" ht="131.25">
      <c r="A38" s="14" t="s">
        <v>121</v>
      </c>
      <c r="B38" s="36" t="s">
        <v>76</v>
      </c>
      <c r="C38" s="116">
        <v>0</v>
      </c>
      <c r="D38" s="111">
        <v>0</v>
      </c>
      <c r="E38" s="69">
        <v>0</v>
      </c>
      <c r="F38" s="67">
        <v>0</v>
      </c>
      <c r="G38" s="67">
        <v>0</v>
      </c>
      <c r="H38" s="63">
        <v>0</v>
      </c>
      <c r="I38" s="63"/>
      <c r="J38" s="143">
        <f t="shared" si="4"/>
        <v>0</v>
      </c>
      <c r="K38" s="136">
        <f t="shared" si="2"/>
        <v>0</v>
      </c>
      <c r="L38" s="136">
        <f t="shared" si="3"/>
        <v>0</v>
      </c>
    </row>
    <row r="39" spans="1:12" ht="37.5">
      <c r="A39" s="12" t="s">
        <v>16</v>
      </c>
      <c r="B39" s="29" t="s">
        <v>64</v>
      </c>
      <c r="C39" s="72">
        <f>C40+C42+C43</f>
        <v>10000</v>
      </c>
      <c r="D39" s="72">
        <f aca="true" t="shared" si="9" ref="D39:I39">D40+D42+D43</f>
        <v>0</v>
      </c>
      <c r="E39" s="72">
        <f t="shared" si="9"/>
        <v>1200</v>
      </c>
      <c r="F39" s="72">
        <f t="shared" si="9"/>
        <v>1200</v>
      </c>
      <c r="G39" s="72">
        <f t="shared" si="9"/>
        <v>1200</v>
      </c>
      <c r="H39" s="72">
        <f t="shared" si="9"/>
        <v>104.17674999999998</v>
      </c>
      <c r="I39" s="72">
        <f t="shared" si="9"/>
        <v>0</v>
      </c>
      <c r="J39" s="143">
        <f t="shared" si="4"/>
        <v>-1095.82325</v>
      </c>
      <c r="K39" s="139" t="e">
        <f>K40+K41+#REF!+#REF!+#REF!+#REF!+#REF!+#REF!+K42+K43</f>
        <v>#REF!</v>
      </c>
      <c r="L39" s="139" t="e">
        <f>L40+L41+#REF!+#REF!+#REF!+#REF!+#REF!+#REF!+L42+L43</f>
        <v>#REF!</v>
      </c>
    </row>
    <row r="40" spans="1:12" ht="262.5">
      <c r="A40" s="38" t="s">
        <v>128</v>
      </c>
      <c r="B40" s="40" t="s">
        <v>94</v>
      </c>
      <c r="C40" s="110">
        <v>10000</v>
      </c>
      <c r="D40" s="111">
        <v>0</v>
      </c>
      <c r="E40" s="69">
        <v>450</v>
      </c>
      <c r="F40" s="67">
        <v>450</v>
      </c>
      <c r="G40" s="67">
        <v>450</v>
      </c>
      <c r="H40" s="84">
        <v>57.73618</v>
      </c>
      <c r="I40" s="84"/>
      <c r="J40" s="143">
        <f t="shared" si="4"/>
        <v>-392.26382</v>
      </c>
      <c r="K40" s="136">
        <f t="shared" si="2"/>
        <v>-9942.26382</v>
      </c>
      <c r="L40" s="136">
        <f t="shared" si="3"/>
        <v>57.73618</v>
      </c>
    </row>
    <row r="41" spans="1:12" ht="131.25">
      <c r="A41" s="38" t="s">
        <v>174</v>
      </c>
      <c r="B41" s="39" t="s">
        <v>175</v>
      </c>
      <c r="C41" s="110">
        <v>0</v>
      </c>
      <c r="D41" s="111">
        <v>0</v>
      </c>
      <c r="E41" s="69">
        <v>0</v>
      </c>
      <c r="F41" s="69">
        <v>0</v>
      </c>
      <c r="G41" s="69">
        <v>0</v>
      </c>
      <c r="H41" s="67">
        <v>0</v>
      </c>
      <c r="I41" s="67"/>
      <c r="J41" s="143">
        <f t="shared" si="4"/>
        <v>0</v>
      </c>
      <c r="K41" s="136">
        <f t="shared" si="2"/>
        <v>0</v>
      </c>
      <c r="L41" s="136">
        <f t="shared" si="3"/>
        <v>0</v>
      </c>
    </row>
    <row r="42" spans="1:12" ht="168.75">
      <c r="A42" s="101" t="s">
        <v>130</v>
      </c>
      <c r="B42" s="89" t="s">
        <v>78</v>
      </c>
      <c r="C42" s="118">
        <v>0</v>
      </c>
      <c r="D42" s="118">
        <v>0</v>
      </c>
      <c r="E42" s="95">
        <v>25</v>
      </c>
      <c r="F42" s="84">
        <v>25</v>
      </c>
      <c r="G42" s="84">
        <v>25</v>
      </c>
      <c r="H42" s="83">
        <v>44.63476</v>
      </c>
      <c r="I42" s="83"/>
      <c r="J42" s="143">
        <f t="shared" si="4"/>
        <v>19.63476</v>
      </c>
      <c r="K42" s="136">
        <f t="shared" si="2"/>
        <v>44.63476</v>
      </c>
      <c r="L42" s="136">
        <f t="shared" si="3"/>
        <v>44.63476</v>
      </c>
    </row>
    <row r="43" spans="1:12" ht="112.5">
      <c r="A43" s="102" t="s">
        <v>131</v>
      </c>
      <c r="B43" s="89" t="s">
        <v>5</v>
      </c>
      <c r="C43" s="118">
        <v>0</v>
      </c>
      <c r="D43" s="118">
        <v>0</v>
      </c>
      <c r="E43" s="95">
        <v>725</v>
      </c>
      <c r="F43" s="84">
        <v>725</v>
      </c>
      <c r="G43" s="84">
        <v>725</v>
      </c>
      <c r="H43" s="83">
        <v>1.80581</v>
      </c>
      <c r="I43" s="83"/>
      <c r="J43" s="143">
        <f t="shared" si="4"/>
        <v>-723.19419</v>
      </c>
      <c r="K43" s="136">
        <f t="shared" si="2"/>
        <v>1.80581</v>
      </c>
      <c r="L43" s="136">
        <f t="shared" si="3"/>
        <v>1.80581</v>
      </c>
    </row>
    <row r="44" spans="1:12" ht="56.25">
      <c r="A44" s="43" t="s">
        <v>15</v>
      </c>
      <c r="B44" s="44" t="s">
        <v>7</v>
      </c>
      <c r="C44" s="64">
        <f aca="true" t="shared" si="10" ref="C44:I44">C45+C46</f>
        <v>9051000</v>
      </c>
      <c r="D44" s="64">
        <f t="shared" si="10"/>
        <v>0</v>
      </c>
      <c r="E44" s="64">
        <f t="shared" si="10"/>
        <v>0</v>
      </c>
      <c r="F44" s="64">
        <f t="shared" si="10"/>
        <v>0</v>
      </c>
      <c r="G44" s="64">
        <f t="shared" si="10"/>
        <v>0</v>
      </c>
      <c r="H44" s="64">
        <f t="shared" si="10"/>
        <v>0</v>
      </c>
      <c r="I44" s="64">
        <f t="shared" si="10"/>
        <v>0</v>
      </c>
      <c r="J44" s="143">
        <f t="shared" si="4"/>
        <v>0</v>
      </c>
      <c r="K44" s="136">
        <f t="shared" si="2"/>
        <v>-9051000</v>
      </c>
      <c r="L44" s="136">
        <f t="shared" si="3"/>
        <v>0</v>
      </c>
    </row>
    <row r="45" spans="1:12" ht="18.75">
      <c r="A45" s="38" t="s">
        <v>51</v>
      </c>
      <c r="B45" s="45" t="s">
        <v>52</v>
      </c>
      <c r="C45" s="110">
        <v>0</v>
      </c>
      <c r="D45" s="111">
        <v>0</v>
      </c>
      <c r="E45" s="69">
        <v>0</v>
      </c>
      <c r="F45" s="67">
        <v>0</v>
      </c>
      <c r="G45" s="67">
        <v>0</v>
      </c>
      <c r="H45" s="63">
        <v>0</v>
      </c>
      <c r="I45" s="63">
        <v>0</v>
      </c>
      <c r="J45" s="63">
        <f>G45-H45</f>
        <v>0</v>
      </c>
      <c r="K45" s="28">
        <f t="shared" si="2"/>
        <v>0</v>
      </c>
      <c r="L45" s="28">
        <f t="shared" si="3"/>
        <v>0</v>
      </c>
    </row>
    <row r="46" spans="1:12" ht="56.25">
      <c r="A46" s="38" t="s">
        <v>14</v>
      </c>
      <c r="B46" s="45" t="s">
        <v>7</v>
      </c>
      <c r="C46" s="124">
        <v>9051000</v>
      </c>
      <c r="D46" s="128">
        <v>0</v>
      </c>
      <c r="E46" s="69">
        <v>0</v>
      </c>
      <c r="F46" s="69">
        <v>0</v>
      </c>
      <c r="G46" s="69">
        <v>0</v>
      </c>
      <c r="H46" s="63">
        <v>0</v>
      </c>
      <c r="I46" s="63">
        <v>0</v>
      </c>
      <c r="J46" s="63">
        <f>G46-H46</f>
        <v>0</v>
      </c>
      <c r="K46" s="28">
        <f t="shared" si="2"/>
        <v>-9051000</v>
      </c>
      <c r="L46" s="28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130" zoomScaleNormal="130" zoomScalePageLayoutView="0" workbookViewId="0" topLeftCell="A1">
      <selection activeCell="B18" sqref="B18"/>
    </sheetView>
  </sheetViews>
  <sheetFormatPr defaultColWidth="9.140625" defaultRowHeight="12.75"/>
  <cols>
    <col min="1" max="1" width="24.28125" style="0" customWidth="1"/>
    <col min="2" max="2" width="13.28125" style="0" customWidth="1"/>
    <col min="3" max="3" width="10.28125" style="0" customWidth="1"/>
    <col min="4" max="4" width="13.140625" style="0" customWidth="1"/>
    <col min="5" max="5" width="11.28125" style="0" customWidth="1"/>
    <col min="6" max="6" width="11.421875" style="0" customWidth="1"/>
    <col min="7" max="7" width="9.7109375" style="0" bestFit="1" customWidth="1"/>
  </cols>
  <sheetData>
    <row r="1" ht="12.75">
      <c r="A1" s="161" t="s">
        <v>249</v>
      </c>
    </row>
    <row r="3" spans="1:6" ht="51">
      <c r="A3" s="160" t="s">
        <v>248</v>
      </c>
      <c r="B3" s="160" t="s">
        <v>230</v>
      </c>
      <c r="C3" s="160" t="s">
        <v>231</v>
      </c>
      <c r="D3" s="160" t="s">
        <v>232</v>
      </c>
      <c r="E3" s="158" t="s">
        <v>233</v>
      </c>
      <c r="F3" s="158" t="s">
        <v>234</v>
      </c>
    </row>
    <row r="4" spans="1:6" ht="12.75">
      <c r="A4" s="159">
        <v>1</v>
      </c>
      <c r="B4" s="159">
        <v>2</v>
      </c>
      <c r="C4" s="159">
        <v>3</v>
      </c>
      <c r="D4" s="159">
        <v>4</v>
      </c>
      <c r="E4" s="159">
        <v>5</v>
      </c>
      <c r="F4" s="159">
        <v>6</v>
      </c>
    </row>
    <row r="5" spans="1:7" ht="12.75">
      <c r="A5" s="165" t="s">
        <v>235</v>
      </c>
      <c r="B5" s="162">
        <v>356713.77</v>
      </c>
      <c r="C5" s="163">
        <f>C7+C8+C10+C9</f>
        <v>377697</v>
      </c>
      <c r="D5" s="163">
        <f>SUM(D7:D10)</f>
        <v>361193.31</v>
      </c>
      <c r="E5" s="163">
        <f>D5/C5*100</f>
        <v>95.63044186212758</v>
      </c>
      <c r="F5" s="163">
        <f>D5/B5*100</f>
        <v>101.25577994928538</v>
      </c>
      <c r="G5" s="156">
        <f>D5-C5</f>
        <v>-16503.690000000002</v>
      </c>
    </row>
    <row r="6" spans="1:6" ht="12.75">
      <c r="A6" s="165" t="s">
        <v>236</v>
      </c>
      <c r="B6" s="162"/>
      <c r="C6" s="163"/>
      <c r="D6" s="163"/>
      <c r="E6" s="163"/>
      <c r="F6" s="163"/>
    </row>
    <row r="7" spans="1:6" ht="25.5">
      <c r="A7" s="165" t="s">
        <v>237</v>
      </c>
      <c r="B7" s="164">
        <v>280529.49</v>
      </c>
      <c r="C7" s="163">
        <v>337720</v>
      </c>
      <c r="D7" s="163">
        <v>320665.16</v>
      </c>
      <c r="E7" s="163">
        <f aca="true" t="shared" si="0" ref="E7:E18">D7/C7*100</f>
        <v>94.9500059220656</v>
      </c>
      <c r="F7" s="163">
        <f aca="true" t="shared" si="1" ref="F7:F18">D7/B7*100</f>
        <v>114.30711259625504</v>
      </c>
    </row>
    <row r="8" spans="1:6" ht="12.75">
      <c r="A8" s="165" t="s">
        <v>238</v>
      </c>
      <c r="B8" s="164">
        <v>25575.5</v>
      </c>
      <c r="C8" s="163">
        <v>27577</v>
      </c>
      <c r="D8" s="163">
        <v>28693.17</v>
      </c>
      <c r="E8" s="163">
        <f t="shared" si="0"/>
        <v>104.04746709214199</v>
      </c>
      <c r="F8" s="163">
        <f t="shared" si="1"/>
        <v>112.19006471036734</v>
      </c>
    </row>
    <row r="9" spans="1:6" ht="25.5">
      <c r="A9" s="165" t="s">
        <v>239</v>
      </c>
      <c r="B9" s="164">
        <v>48448.22</v>
      </c>
      <c r="C9" s="163">
        <v>10400</v>
      </c>
      <c r="D9" s="163">
        <v>9450.21</v>
      </c>
      <c r="E9" s="163">
        <f t="shared" si="0"/>
        <v>90.86740384615383</v>
      </c>
      <c r="F9" s="163">
        <f t="shared" si="1"/>
        <v>19.505794020915523</v>
      </c>
    </row>
    <row r="10" spans="1:6" ht="25.5">
      <c r="A10" s="165" t="s">
        <v>240</v>
      </c>
      <c r="B10" s="164">
        <v>2160.56</v>
      </c>
      <c r="C10" s="163">
        <v>2000</v>
      </c>
      <c r="D10" s="163">
        <v>2384.77</v>
      </c>
      <c r="E10" s="163">
        <f t="shared" si="0"/>
        <v>119.2385</v>
      </c>
      <c r="F10" s="163">
        <f t="shared" si="1"/>
        <v>110.37740215499684</v>
      </c>
    </row>
    <row r="11" spans="1:7" ht="12.75">
      <c r="A11" s="165" t="s">
        <v>241</v>
      </c>
      <c r="B11" s="164">
        <v>116397.35</v>
      </c>
      <c r="C11" s="163">
        <f>SUM(C13:C18)</f>
        <v>127381.9</v>
      </c>
      <c r="D11" s="163">
        <f>SUM(D13:D18)</f>
        <v>142793.19999999998</v>
      </c>
      <c r="E11" s="163">
        <f t="shared" si="0"/>
        <v>112.09850065040636</v>
      </c>
      <c r="F11" s="163">
        <f t="shared" si="1"/>
        <v>122.67736335921735</v>
      </c>
      <c r="G11" s="156">
        <f>D11-C11</f>
        <v>15411.299999999988</v>
      </c>
    </row>
    <row r="12" spans="1:6" ht="12.75">
      <c r="A12" s="165" t="s">
        <v>236</v>
      </c>
      <c r="B12" s="164"/>
      <c r="C12" s="163"/>
      <c r="D12" s="163"/>
      <c r="E12" s="163"/>
      <c r="F12" s="163"/>
    </row>
    <row r="13" spans="1:7" ht="25.5">
      <c r="A13" s="165" t="s">
        <v>242</v>
      </c>
      <c r="B13" s="164">
        <v>78960.19</v>
      </c>
      <c r="C13" s="164">
        <v>79534</v>
      </c>
      <c r="D13" s="163">
        <v>79960.94</v>
      </c>
      <c r="E13" s="163">
        <f t="shared" si="0"/>
        <v>100.53680187089797</v>
      </c>
      <c r="F13" s="163">
        <f t="shared" si="1"/>
        <v>101.26741083069834</v>
      </c>
      <c r="G13" s="157"/>
    </row>
    <row r="14" spans="1:7" ht="25.5">
      <c r="A14" s="165" t="s">
        <v>243</v>
      </c>
      <c r="B14" s="164">
        <v>416.64</v>
      </c>
      <c r="C14" s="164">
        <v>500</v>
      </c>
      <c r="D14" s="163">
        <v>327.86</v>
      </c>
      <c r="E14" s="163">
        <f t="shared" si="0"/>
        <v>65.572</v>
      </c>
      <c r="F14" s="163">
        <f t="shared" si="1"/>
        <v>78.69143625192014</v>
      </c>
      <c r="G14" s="157"/>
    </row>
    <row r="15" spans="1:7" ht="25.5">
      <c r="A15" s="165" t="s">
        <v>244</v>
      </c>
      <c r="B15" s="164">
        <v>3485.25</v>
      </c>
      <c r="C15" s="164">
        <v>8400</v>
      </c>
      <c r="D15" s="163">
        <v>9343.54</v>
      </c>
      <c r="E15" s="163">
        <f t="shared" si="0"/>
        <v>111.23261904761905</v>
      </c>
      <c r="F15" s="163">
        <f t="shared" si="1"/>
        <v>268.0880855031921</v>
      </c>
      <c r="G15" s="157"/>
    </row>
    <row r="16" spans="1:7" ht="12.75">
      <c r="A16" s="165" t="s">
        <v>245</v>
      </c>
      <c r="B16" s="164">
        <v>27620.43</v>
      </c>
      <c r="C16" s="164">
        <v>31467.9</v>
      </c>
      <c r="D16" s="163">
        <v>44728.7</v>
      </c>
      <c r="E16" s="163">
        <f t="shared" si="0"/>
        <v>142.14072117936055</v>
      </c>
      <c r="F16" s="163">
        <f t="shared" si="1"/>
        <v>161.94063597127197</v>
      </c>
      <c r="G16" s="157"/>
    </row>
    <row r="17" spans="1:7" ht="25.5">
      <c r="A17" s="165" t="s">
        <v>246</v>
      </c>
      <c r="B17" s="164">
        <v>1486.99</v>
      </c>
      <c r="C17" s="164">
        <v>1320</v>
      </c>
      <c r="D17" s="163">
        <v>329.4</v>
      </c>
      <c r="E17" s="163">
        <f t="shared" si="0"/>
        <v>24.954545454545453</v>
      </c>
      <c r="F17" s="163">
        <f t="shared" si="1"/>
        <v>22.152132832097056</v>
      </c>
      <c r="G17" s="157"/>
    </row>
    <row r="18" spans="1:7" ht="25.5">
      <c r="A18" s="165" t="s">
        <v>247</v>
      </c>
      <c r="B18" s="164">
        <v>4427.85</v>
      </c>
      <c r="C18" s="164">
        <v>6160</v>
      </c>
      <c r="D18" s="163">
        <v>8102.76</v>
      </c>
      <c r="E18" s="163">
        <f t="shared" si="0"/>
        <v>131.5383116883117</v>
      </c>
      <c r="F18" s="163">
        <f t="shared" si="1"/>
        <v>182.99535892137266</v>
      </c>
      <c r="G18" s="157"/>
    </row>
    <row r="19" spans="2:4" ht="12.75">
      <c r="B19" s="156">
        <f>B11+B5</f>
        <v>473111.12</v>
      </c>
      <c r="C19" s="156">
        <f>C11+C5</f>
        <v>505078.9</v>
      </c>
      <c r="D19" s="156">
        <f>D11+D5</f>
        <v>503986.51</v>
      </c>
    </row>
    <row r="21" spans="3:4" ht="12.75">
      <c r="C21" s="156">
        <f>D19-B19</f>
        <v>30875.390000000014</v>
      </c>
      <c r="D21" s="166">
        <f>C21/B19</f>
        <v>0.06526033461229999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2"/>
  <sheetViews>
    <sheetView zoomScalePageLayoutView="0" workbookViewId="0" topLeftCell="I49">
      <selection activeCell="M26" sqref="M26"/>
    </sheetView>
  </sheetViews>
  <sheetFormatPr defaultColWidth="9.140625" defaultRowHeight="12.75"/>
  <cols>
    <col min="1" max="1" width="46.00390625" style="188" hidden="1" customWidth="1"/>
    <col min="2" max="5" width="10.8515625" style="188" hidden="1" customWidth="1"/>
    <col min="6" max="6" width="12.57421875" style="188" hidden="1" customWidth="1"/>
    <col min="7" max="8" width="0" style="188" hidden="1" customWidth="1"/>
    <col min="9" max="9" width="9.140625" style="188" customWidth="1"/>
    <col min="10" max="10" width="33.7109375" style="202" bestFit="1" customWidth="1"/>
    <col min="11" max="11" width="13.28125" style="209" customWidth="1"/>
    <col min="12" max="13" width="13.00390625" style="209" customWidth="1"/>
    <col min="14" max="14" width="12.28125" style="209" customWidth="1"/>
    <col min="15" max="15" width="10.421875" style="213" customWidth="1"/>
    <col min="16" max="16" width="11.7109375" style="213" customWidth="1"/>
    <col min="17" max="16384" width="9.140625" style="188" customWidth="1"/>
  </cols>
  <sheetData>
    <row r="1" ht="13.5" thickBot="1"/>
    <row r="2" spans="1:16" ht="51.75" thickBot="1">
      <c r="A2" s="153" t="s">
        <v>229</v>
      </c>
      <c r="B2" s="154" t="s">
        <v>230</v>
      </c>
      <c r="C2" s="154" t="s">
        <v>231</v>
      </c>
      <c r="D2" s="154" t="s">
        <v>232</v>
      </c>
      <c r="E2" s="154" t="s">
        <v>233</v>
      </c>
      <c r="F2" s="154" t="s">
        <v>234</v>
      </c>
      <c r="J2" s="203" t="s">
        <v>306</v>
      </c>
      <c r="K2" s="210" t="s">
        <v>230</v>
      </c>
      <c r="L2" s="210" t="s">
        <v>231</v>
      </c>
      <c r="M2" s="210" t="s">
        <v>301</v>
      </c>
      <c r="N2" s="210" t="s">
        <v>305</v>
      </c>
      <c r="O2" s="204" t="s">
        <v>233</v>
      </c>
      <c r="P2" s="204" t="s">
        <v>234</v>
      </c>
    </row>
    <row r="3" spans="1:16" ht="13.5" thickBot="1">
      <c r="A3" s="178">
        <v>1</v>
      </c>
      <c r="B3" s="167">
        <v>2</v>
      </c>
      <c r="C3" s="167">
        <v>3</v>
      </c>
      <c r="D3" s="167">
        <v>4</v>
      </c>
      <c r="E3" s="167">
        <v>5</v>
      </c>
      <c r="F3" s="167">
        <v>6</v>
      </c>
      <c r="J3" s="205">
        <v>1</v>
      </c>
      <c r="K3" s="205">
        <v>2</v>
      </c>
      <c r="L3" s="205">
        <v>3</v>
      </c>
      <c r="M3" s="205">
        <v>4</v>
      </c>
      <c r="N3" s="205">
        <v>5</v>
      </c>
      <c r="O3" s="205">
        <v>6</v>
      </c>
      <c r="P3" s="206">
        <v>7</v>
      </c>
    </row>
    <row r="4" spans="1:16" ht="13.5" thickBot="1">
      <c r="A4" s="155" t="s">
        <v>250</v>
      </c>
      <c r="B4" s="195" t="s">
        <v>252</v>
      </c>
      <c r="C4" s="179" t="s">
        <v>251</v>
      </c>
      <c r="D4" s="179" t="s">
        <v>252</v>
      </c>
      <c r="E4" s="179">
        <v>97.01</v>
      </c>
      <c r="F4" s="179">
        <v>99.37</v>
      </c>
      <c r="J4" s="211" t="s">
        <v>250</v>
      </c>
      <c r="K4" s="214">
        <f>K5+K52+K54</f>
        <v>665523.5199999999</v>
      </c>
      <c r="L4" s="214">
        <f>L5+L52+L54</f>
        <v>781646.99199</v>
      </c>
      <c r="M4" s="214">
        <f>M5+M52+M54</f>
        <v>760318.88505</v>
      </c>
      <c r="N4" s="214">
        <f>L4-M4</f>
        <v>21328.10693999997</v>
      </c>
      <c r="O4" s="215">
        <f>M4/L4*100</f>
        <v>97.27138885474366</v>
      </c>
      <c r="P4" s="215">
        <f>M4/K4*100</f>
        <v>114.24372876408637</v>
      </c>
    </row>
    <row r="5" spans="1:16" ht="13.5" thickBot="1">
      <c r="A5" s="155" t="s">
        <v>253</v>
      </c>
      <c r="B5" s="195" t="s">
        <v>254</v>
      </c>
      <c r="C5" s="179" t="s">
        <v>251</v>
      </c>
      <c r="D5" s="179" t="s">
        <v>254</v>
      </c>
      <c r="E5" s="179">
        <v>96.99</v>
      </c>
      <c r="F5" s="179">
        <v>99.35</v>
      </c>
      <c r="H5" s="201" t="e">
        <f>B5-K5</f>
        <v>#VALUE!</v>
      </c>
      <c r="J5" s="211" t="s">
        <v>253</v>
      </c>
      <c r="K5" s="214">
        <f>K6+K26+K47+K9</f>
        <v>665384.7699999999</v>
      </c>
      <c r="L5" s="214">
        <f>L6+L26+L47+L9</f>
        <v>781646.99199</v>
      </c>
      <c r="M5" s="214">
        <f>M6+M26+M47+M9</f>
        <v>761216.56223</v>
      </c>
      <c r="N5" s="214">
        <f>L5-M5</f>
        <v>20430.42975999997</v>
      </c>
      <c r="O5" s="215">
        <f aca="true" t="shared" si="0" ref="O5:O51">M5/L5*100</f>
        <v>97.38623317567102</v>
      </c>
      <c r="P5" s="215">
        <f aca="true" t="shared" si="1" ref="P5:P53">M5/K5*100</f>
        <v>114.40246253757809</v>
      </c>
    </row>
    <row r="6" spans="1:16" ht="13.5" thickBot="1">
      <c r="A6" s="155" t="s">
        <v>255</v>
      </c>
      <c r="B6" s="195" t="s">
        <v>257</v>
      </c>
      <c r="C6" s="179" t="s">
        <v>256</v>
      </c>
      <c r="D6" s="179" t="s">
        <v>257</v>
      </c>
      <c r="E6" s="179">
        <v>66.03</v>
      </c>
      <c r="F6" s="179">
        <v>13.67</v>
      </c>
      <c r="J6" s="211" t="s">
        <v>255</v>
      </c>
      <c r="K6" s="214">
        <f>K7+K8</f>
        <v>8032.1</v>
      </c>
      <c r="L6" s="214">
        <f>L7+L8</f>
        <v>45498.32904</v>
      </c>
      <c r="M6" s="214">
        <f>M7+M8</f>
        <v>45498.32904</v>
      </c>
      <c r="N6" s="216">
        <v>0</v>
      </c>
      <c r="O6" s="215">
        <f t="shared" si="0"/>
        <v>100</v>
      </c>
      <c r="P6" s="215">
        <f>M6/K6*100</f>
        <v>566.4562074675365</v>
      </c>
    </row>
    <row r="7" spans="1:16" ht="51.75" thickBot="1">
      <c r="A7" s="168" t="s">
        <v>258</v>
      </c>
      <c r="B7" s="169" t="s">
        <v>260</v>
      </c>
      <c r="C7" s="180" t="s">
        <v>259</v>
      </c>
      <c r="D7" s="180" t="s">
        <v>260</v>
      </c>
      <c r="E7" s="180">
        <v>92.63</v>
      </c>
      <c r="F7" s="180">
        <v>97.42</v>
      </c>
      <c r="J7" s="189" t="s">
        <v>83</v>
      </c>
      <c r="K7" s="217">
        <v>8032.1</v>
      </c>
      <c r="L7" s="217">
        <v>43508.32904</v>
      </c>
      <c r="M7" s="217">
        <v>43508.32904</v>
      </c>
      <c r="N7" s="218">
        <v>0</v>
      </c>
      <c r="O7" s="219">
        <f t="shared" si="0"/>
        <v>100</v>
      </c>
      <c r="P7" s="219">
        <f t="shared" si="1"/>
        <v>541.6806195141992</v>
      </c>
    </row>
    <row r="8" spans="1:16" ht="38.25">
      <c r="A8" s="170" t="s">
        <v>261</v>
      </c>
      <c r="B8" s="198" t="s">
        <v>262</v>
      </c>
      <c r="C8" s="181" t="s">
        <v>262</v>
      </c>
      <c r="D8" s="181" t="s">
        <v>262</v>
      </c>
      <c r="E8" s="181">
        <v>100</v>
      </c>
      <c r="F8" s="181">
        <v>0</v>
      </c>
      <c r="J8" s="207" t="s">
        <v>226</v>
      </c>
      <c r="K8" s="218">
        <v>0</v>
      </c>
      <c r="L8" s="217">
        <v>1990</v>
      </c>
      <c r="M8" s="217">
        <v>1990</v>
      </c>
      <c r="N8" s="218">
        <v>0</v>
      </c>
      <c r="O8" s="219">
        <f t="shared" si="0"/>
        <v>100</v>
      </c>
      <c r="P8" s="218">
        <v>0</v>
      </c>
    </row>
    <row r="9" spans="1:16" ht="13.5" thickBot="1">
      <c r="A9" s="190"/>
      <c r="B9" s="191"/>
      <c r="C9" s="192"/>
      <c r="D9" s="192"/>
      <c r="E9" s="192"/>
      <c r="F9" s="192"/>
      <c r="J9" s="193" t="s">
        <v>304</v>
      </c>
      <c r="K9" s="214">
        <v>174177.66</v>
      </c>
      <c r="L9" s="214">
        <f>SUM(L10:L25)</f>
        <v>221034.33657000004</v>
      </c>
      <c r="M9" s="214">
        <f>SUM(M10:M25)</f>
        <v>216143.42132000005</v>
      </c>
      <c r="N9" s="214">
        <f>L9-M9</f>
        <v>4890.915249999991</v>
      </c>
      <c r="O9" s="215">
        <f t="shared" si="0"/>
        <v>97.7872599678869</v>
      </c>
      <c r="P9" s="215">
        <f t="shared" si="1"/>
        <v>124.09365318147003</v>
      </c>
    </row>
    <row r="10" spans="1:16" ht="89.25">
      <c r="A10" s="230" t="s">
        <v>263</v>
      </c>
      <c r="B10" s="171"/>
      <c r="C10" s="182"/>
      <c r="D10" s="182"/>
      <c r="E10" s="182"/>
      <c r="F10" s="182"/>
      <c r="J10" s="189" t="s">
        <v>199</v>
      </c>
      <c r="K10" s="218">
        <v>0</v>
      </c>
      <c r="L10" s="217">
        <v>464.1685</v>
      </c>
      <c r="M10" s="217">
        <v>464.1685</v>
      </c>
      <c r="N10" s="218">
        <v>0</v>
      </c>
      <c r="O10" s="219">
        <f t="shared" si="0"/>
        <v>100</v>
      </c>
      <c r="P10" s="218">
        <v>0</v>
      </c>
    </row>
    <row r="11" spans="1:16" ht="90" thickBot="1">
      <c r="A11" s="232"/>
      <c r="B11" s="172">
        <v>0</v>
      </c>
      <c r="C11" s="183">
        <v>0</v>
      </c>
      <c r="D11" s="183">
        <v>0</v>
      </c>
      <c r="E11" s="183">
        <v>0</v>
      </c>
      <c r="F11" s="183">
        <v>0</v>
      </c>
      <c r="J11" s="189" t="s">
        <v>199</v>
      </c>
      <c r="K11" s="218">
        <v>0</v>
      </c>
      <c r="L11" s="217">
        <v>483.88792</v>
      </c>
      <c r="M11" s="217">
        <v>483.88792</v>
      </c>
      <c r="N11" s="218">
        <v>0</v>
      </c>
      <c r="O11" s="219">
        <f t="shared" si="0"/>
        <v>100</v>
      </c>
      <c r="P11" s="218">
        <v>0</v>
      </c>
    </row>
    <row r="12" spans="1:16" ht="64.5" thickBot="1">
      <c r="A12" s="155" t="s">
        <v>125</v>
      </c>
      <c r="B12" s="196" t="s">
        <v>264</v>
      </c>
      <c r="C12" s="183" t="s">
        <v>264</v>
      </c>
      <c r="D12" s="183" t="s">
        <v>264</v>
      </c>
      <c r="E12" s="183">
        <v>100</v>
      </c>
      <c r="F12" s="183">
        <v>64.96</v>
      </c>
      <c r="J12" s="189" t="s">
        <v>261</v>
      </c>
      <c r="K12" s="217">
        <v>2841.8</v>
      </c>
      <c r="L12" s="218">
        <v>0</v>
      </c>
      <c r="M12" s="218">
        <v>0</v>
      </c>
      <c r="N12" s="218">
        <v>0</v>
      </c>
      <c r="O12" s="218">
        <v>0</v>
      </c>
      <c r="P12" s="219">
        <f t="shared" si="1"/>
        <v>0</v>
      </c>
    </row>
    <row r="13" spans="1:16" ht="39" thickBot="1">
      <c r="A13" s="155" t="s">
        <v>88</v>
      </c>
      <c r="B13" s="196" t="s">
        <v>265</v>
      </c>
      <c r="C13" s="183" t="s">
        <v>265</v>
      </c>
      <c r="D13" s="183" t="s">
        <v>265</v>
      </c>
      <c r="E13" s="183">
        <v>100</v>
      </c>
      <c r="F13" s="183">
        <v>118.49</v>
      </c>
      <c r="J13" s="189" t="s">
        <v>88</v>
      </c>
      <c r="K13" s="217">
        <v>5714.79</v>
      </c>
      <c r="L13" s="217">
        <v>7779.12003</v>
      </c>
      <c r="M13" s="217">
        <v>7779.12003</v>
      </c>
      <c r="N13" s="218">
        <v>0</v>
      </c>
      <c r="O13" s="219">
        <f t="shared" si="0"/>
        <v>100</v>
      </c>
      <c r="P13" s="219">
        <f t="shared" si="1"/>
        <v>136.1225877066349</v>
      </c>
    </row>
    <row r="14" spans="1:16" ht="76.5">
      <c r="A14" s="224" t="s">
        <v>266</v>
      </c>
      <c r="B14" s="226" t="s">
        <v>268</v>
      </c>
      <c r="C14" s="237" t="s">
        <v>267</v>
      </c>
      <c r="D14" s="237" t="s">
        <v>268</v>
      </c>
      <c r="E14" s="237">
        <v>84.83</v>
      </c>
      <c r="F14" s="237">
        <v>0</v>
      </c>
      <c r="J14" s="212" t="s">
        <v>125</v>
      </c>
      <c r="K14" s="217">
        <v>1792.92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</row>
    <row r="15" spans="1:16" ht="90" thickBot="1">
      <c r="A15" s="225"/>
      <c r="B15" s="227"/>
      <c r="C15" s="239"/>
      <c r="D15" s="239"/>
      <c r="E15" s="239"/>
      <c r="F15" s="239"/>
      <c r="J15" s="207" t="s">
        <v>176</v>
      </c>
      <c r="K15" s="217">
        <v>3910.12</v>
      </c>
      <c r="L15" s="217">
        <v>1685.12</v>
      </c>
      <c r="M15" s="217">
        <v>1685.12</v>
      </c>
      <c r="N15" s="218">
        <v>0</v>
      </c>
      <c r="O15" s="219">
        <f t="shared" si="0"/>
        <v>100</v>
      </c>
      <c r="P15" s="219">
        <f t="shared" si="1"/>
        <v>43.09637555880638</v>
      </c>
    </row>
    <row r="16" spans="1:16" ht="77.25" thickBot="1">
      <c r="A16" s="155" t="s">
        <v>176</v>
      </c>
      <c r="B16" s="196" t="s">
        <v>269</v>
      </c>
      <c r="C16" s="183" t="s">
        <v>269</v>
      </c>
      <c r="D16" s="183" t="s">
        <v>269</v>
      </c>
      <c r="E16" s="183">
        <v>100</v>
      </c>
      <c r="F16" s="183">
        <v>0</v>
      </c>
      <c r="J16" s="207" t="s">
        <v>151</v>
      </c>
      <c r="K16" s="217">
        <v>204.08</v>
      </c>
      <c r="L16" s="218">
        <v>0</v>
      </c>
      <c r="M16" s="218">
        <v>0</v>
      </c>
      <c r="N16" s="218">
        <v>0</v>
      </c>
      <c r="O16" s="218">
        <v>0</v>
      </c>
      <c r="P16" s="218">
        <v>0</v>
      </c>
    </row>
    <row r="17" spans="1:16" ht="76.5">
      <c r="A17" s="240" t="s">
        <v>270</v>
      </c>
      <c r="B17" s="171"/>
      <c r="C17" s="182"/>
      <c r="D17" s="182"/>
      <c r="E17" s="182"/>
      <c r="F17" s="182"/>
      <c r="J17" s="189" t="s">
        <v>190</v>
      </c>
      <c r="K17" s="217">
        <v>2284.35</v>
      </c>
      <c r="L17" s="217">
        <v>755.145</v>
      </c>
      <c r="M17" s="217">
        <v>755.145</v>
      </c>
      <c r="N17" s="218">
        <v>0</v>
      </c>
      <c r="O17" s="219">
        <f t="shared" si="0"/>
        <v>100</v>
      </c>
      <c r="P17" s="219">
        <f t="shared" si="1"/>
        <v>33.05732484076433</v>
      </c>
    </row>
    <row r="18" spans="1:16" ht="51.75" thickBot="1">
      <c r="A18" s="241"/>
      <c r="B18" s="172">
        <v>0</v>
      </c>
      <c r="C18" s="183">
        <v>0</v>
      </c>
      <c r="D18" s="183">
        <v>0</v>
      </c>
      <c r="E18" s="183">
        <v>0</v>
      </c>
      <c r="F18" s="183">
        <v>0</v>
      </c>
      <c r="J18" s="207" t="s">
        <v>194</v>
      </c>
      <c r="K18" s="217">
        <v>43916.89</v>
      </c>
      <c r="L18" s="217">
        <v>150988.43997</v>
      </c>
      <c r="M18" s="217">
        <v>150988.43997</v>
      </c>
      <c r="N18" s="218">
        <v>0</v>
      </c>
      <c r="O18" s="219">
        <f t="shared" si="0"/>
        <v>100</v>
      </c>
      <c r="P18" s="219">
        <f t="shared" si="1"/>
        <v>343.8049460469537</v>
      </c>
    </row>
    <row r="19" spans="1:16" ht="102">
      <c r="A19" s="177"/>
      <c r="B19" s="197"/>
      <c r="C19" s="184"/>
      <c r="D19" s="184"/>
      <c r="E19" s="184"/>
      <c r="F19" s="184"/>
      <c r="J19" s="194" t="s">
        <v>188</v>
      </c>
      <c r="K19" s="217">
        <v>36668.14</v>
      </c>
      <c r="L19" s="218">
        <v>0</v>
      </c>
      <c r="M19" s="218">
        <v>0</v>
      </c>
      <c r="N19" s="218">
        <f>L19-M19</f>
        <v>0</v>
      </c>
      <c r="O19" s="218">
        <v>0</v>
      </c>
      <c r="P19" s="219">
        <f t="shared" si="1"/>
        <v>0</v>
      </c>
    </row>
    <row r="20" spans="1:16" ht="64.5" thickBot="1">
      <c r="A20" s="155" t="s">
        <v>177</v>
      </c>
      <c r="B20" s="196" t="s">
        <v>271</v>
      </c>
      <c r="C20" s="183" t="s">
        <v>271</v>
      </c>
      <c r="D20" s="183" t="s">
        <v>271</v>
      </c>
      <c r="E20" s="183">
        <v>100</v>
      </c>
      <c r="F20" s="183">
        <v>145.32</v>
      </c>
      <c r="J20" s="194" t="s">
        <v>191</v>
      </c>
      <c r="K20" s="218">
        <v>0</v>
      </c>
      <c r="L20" s="217">
        <v>337.76842</v>
      </c>
      <c r="M20" s="217">
        <v>337.76842</v>
      </c>
      <c r="N20" s="218">
        <v>0</v>
      </c>
      <c r="O20" s="219">
        <f t="shared" si="0"/>
        <v>100</v>
      </c>
      <c r="P20" s="218">
        <v>0</v>
      </c>
    </row>
    <row r="21" spans="1:16" ht="51.75" thickBot="1">
      <c r="A21" s="155"/>
      <c r="B21" s="176"/>
      <c r="C21" s="185"/>
      <c r="D21" s="185"/>
      <c r="E21" s="185"/>
      <c r="F21" s="185"/>
      <c r="J21" s="189" t="s">
        <v>177</v>
      </c>
      <c r="K21" s="217">
        <v>2995.81</v>
      </c>
      <c r="L21" s="218">
        <v>0</v>
      </c>
      <c r="M21" s="218">
        <v>0</v>
      </c>
      <c r="N21" s="218">
        <v>0</v>
      </c>
      <c r="O21" s="218">
        <v>0</v>
      </c>
      <c r="P21" s="219">
        <f t="shared" si="1"/>
        <v>0</v>
      </c>
    </row>
    <row r="22" spans="1:16" ht="64.5" thickBot="1">
      <c r="A22" s="155" t="s">
        <v>272</v>
      </c>
      <c r="B22" s="172">
        <v>0</v>
      </c>
      <c r="C22" s="183">
        <v>0</v>
      </c>
      <c r="D22" s="183">
        <v>0</v>
      </c>
      <c r="E22" s="183">
        <v>0</v>
      </c>
      <c r="F22" s="183">
        <v>0</v>
      </c>
      <c r="J22" s="189" t="s">
        <v>108</v>
      </c>
      <c r="K22" s="217">
        <v>4743.77</v>
      </c>
      <c r="L22" s="217">
        <v>3566.61396</v>
      </c>
      <c r="M22" s="217">
        <v>3564.98451</v>
      </c>
      <c r="N22" s="217">
        <f>L22-M22</f>
        <v>1.6294500000003609</v>
      </c>
      <c r="O22" s="219">
        <f t="shared" si="0"/>
        <v>99.95431381085044</v>
      </c>
      <c r="P22" s="219">
        <f t="shared" si="1"/>
        <v>75.15087177498064</v>
      </c>
    </row>
    <row r="23" spans="1:16" ht="63.75">
      <c r="A23" s="224" t="s">
        <v>84</v>
      </c>
      <c r="B23" s="226" t="s">
        <v>274</v>
      </c>
      <c r="C23" s="237" t="s">
        <v>273</v>
      </c>
      <c r="D23" s="237" t="s">
        <v>274</v>
      </c>
      <c r="E23" s="237">
        <v>97.55</v>
      </c>
      <c r="F23" s="237">
        <v>0</v>
      </c>
      <c r="J23" s="189" t="s">
        <v>201</v>
      </c>
      <c r="K23" s="218">
        <v>0</v>
      </c>
      <c r="L23" s="217">
        <v>168.005</v>
      </c>
      <c r="M23" s="217">
        <v>168.005</v>
      </c>
      <c r="N23" s="218">
        <v>0</v>
      </c>
      <c r="O23" s="219">
        <f t="shared" si="0"/>
        <v>100</v>
      </c>
      <c r="P23" s="218">
        <v>0</v>
      </c>
    </row>
    <row r="24" spans="1:16" ht="64.5" thickBot="1">
      <c r="A24" s="225"/>
      <c r="B24" s="227"/>
      <c r="C24" s="239"/>
      <c r="D24" s="239"/>
      <c r="E24" s="239"/>
      <c r="F24" s="239"/>
      <c r="J24" s="189" t="s">
        <v>214</v>
      </c>
      <c r="K24" s="217">
        <v>69104.98</v>
      </c>
      <c r="L24" s="217">
        <v>52547.45967</v>
      </c>
      <c r="M24" s="217">
        <v>47658.17387</v>
      </c>
      <c r="N24" s="217">
        <f>L24-M24</f>
        <v>4889.285799999998</v>
      </c>
      <c r="O24" s="219">
        <f t="shared" si="0"/>
        <v>90.69548588893755</v>
      </c>
      <c r="P24" s="219">
        <f t="shared" si="1"/>
        <v>68.96489062003926</v>
      </c>
    </row>
    <row r="25" spans="1:16" ht="90" thickBot="1">
      <c r="A25" s="155" t="s">
        <v>108</v>
      </c>
      <c r="B25" s="196" t="s">
        <v>276</v>
      </c>
      <c r="C25" s="183" t="s">
        <v>275</v>
      </c>
      <c r="D25" s="183" t="s">
        <v>276</v>
      </c>
      <c r="E25" s="183">
        <v>89.35</v>
      </c>
      <c r="F25" s="183">
        <v>122.51</v>
      </c>
      <c r="J25" s="207" t="s">
        <v>202</v>
      </c>
      <c r="K25" s="218">
        <v>0</v>
      </c>
      <c r="L25" s="217">
        <v>2258.6081</v>
      </c>
      <c r="M25" s="217">
        <v>2258.6081</v>
      </c>
      <c r="N25" s="218">
        <v>0</v>
      </c>
      <c r="O25" s="219">
        <f t="shared" si="0"/>
        <v>100</v>
      </c>
      <c r="P25" s="218">
        <v>0</v>
      </c>
    </row>
    <row r="26" spans="1:16" ht="51.75" thickBot="1">
      <c r="A26" s="174" t="s">
        <v>45</v>
      </c>
      <c r="B26" s="199">
        <v>1397.41</v>
      </c>
      <c r="C26" s="186">
        <v>1397.41</v>
      </c>
      <c r="D26" s="186">
        <v>1397.41</v>
      </c>
      <c r="E26" s="183">
        <v>100</v>
      </c>
      <c r="F26" s="183">
        <v>83.81</v>
      </c>
      <c r="J26" s="204" t="s">
        <v>302</v>
      </c>
      <c r="K26" s="214">
        <f>SUM(K27:K46)</f>
        <v>340678.9599999999</v>
      </c>
      <c r="L26" s="214">
        <f>SUM(L27:L46)</f>
        <v>366803.22737999994</v>
      </c>
      <c r="M26" s="214">
        <f>SUM(M27:M46)</f>
        <v>353404.72926</v>
      </c>
      <c r="N26" s="214">
        <f>N27+N30+N31+N32+N33+N34+N35+N36+N42+N37</f>
        <v>7086.57322</v>
      </c>
      <c r="O26" s="215">
        <f t="shared" si="0"/>
        <v>96.34722458259087</v>
      </c>
      <c r="P26" s="215">
        <f t="shared" si="1"/>
        <v>103.73541390991686</v>
      </c>
    </row>
    <row r="27" spans="1:16" ht="64.5" thickBot="1">
      <c r="A27" s="174" t="s">
        <v>141</v>
      </c>
      <c r="B27" s="172">
        <v>0</v>
      </c>
      <c r="C27" s="183">
        <v>0</v>
      </c>
      <c r="D27" s="183">
        <v>0</v>
      </c>
      <c r="E27" s="183">
        <v>0</v>
      </c>
      <c r="F27" s="183">
        <v>0</v>
      </c>
      <c r="J27" s="207" t="s">
        <v>45</v>
      </c>
      <c r="K27" s="217">
        <v>1397.41</v>
      </c>
      <c r="L27" s="217">
        <v>1117.965</v>
      </c>
      <c r="M27" s="217">
        <v>1117.965</v>
      </c>
      <c r="N27" s="218">
        <v>0</v>
      </c>
      <c r="O27" s="219">
        <f t="shared" si="0"/>
        <v>100</v>
      </c>
      <c r="P27" s="219">
        <f t="shared" si="1"/>
        <v>80.00264775549051</v>
      </c>
    </row>
    <row r="28" spans="1:16" ht="90" thickBot="1">
      <c r="A28" s="200" t="s">
        <v>277</v>
      </c>
      <c r="B28" s="196">
        <v>36381.26</v>
      </c>
      <c r="C28" s="183" t="s">
        <v>278</v>
      </c>
      <c r="D28" s="183">
        <v>36381.26</v>
      </c>
      <c r="E28" s="183">
        <v>100</v>
      </c>
      <c r="F28" s="183">
        <v>193.31</v>
      </c>
      <c r="J28" s="207" t="s">
        <v>89</v>
      </c>
      <c r="K28" s="217">
        <v>242.99</v>
      </c>
      <c r="L28" s="217">
        <v>4.586</v>
      </c>
      <c r="M28" s="217">
        <v>4.586</v>
      </c>
      <c r="N28" s="218">
        <v>0</v>
      </c>
      <c r="O28" s="219">
        <f t="shared" si="0"/>
        <v>100</v>
      </c>
      <c r="P28" s="219">
        <f t="shared" si="1"/>
        <v>1.8873204658627927</v>
      </c>
    </row>
    <row r="29" spans="1:16" ht="77.25" thickBot="1">
      <c r="A29" s="174" t="s">
        <v>36</v>
      </c>
      <c r="B29" s="199">
        <v>17225.21</v>
      </c>
      <c r="C29" s="186">
        <v>17225.21</v>
      </c>
      <c r="D29" s="186">
        <v>17225.21</v>
      </c>
      <c r="E29" s="183">
        <v>100</v>
      </c>
      <c r="F29" s="183">
        <v>99.06</v>
      </c>
      <c r="J29" s="207" t="s">
        <v>182</v>
      </c>
      <c r="K29" s="218">
        <v>0</v>
      </c>
      <c r="L29" s="217">
        <v>272.183</v>
      </c>
      <c r="M29" s="217">
        <v>207.421</v>
      </c>
      <c r="N29" s="217">
        <f aca="true" t="shared" si="2" ref="N29:N50">L29-M29</f>
        <v>64.762</v>
      </c>
      <c r="O29" s="219">
        <f t="shared" si="0"/>
        <v>76.20644933739432</v>
      </c>
      <c r="P29" s="219">
        <v>0</v>
      </c>
    </row>
    <row r="30" spans="1:16" ht="77.25" thickBot="1">
      <c r="A30" s="174" t="s">
        <v>37</v>
      </c>
      <c r="B30" s="199">
        <v>169200.44</v>
      </c>
      <c r="C30" s="186">
        <v>169200.44</v>
      </c>
      <c r="D30" s="186">
        <v>169200.44</v>
      </c>
      <c r="E30" s="183">
        <v>100</v>
      </c>
      <c r="F30" s="183">
        <v>113.39</v>
      </c>
      <c r="J30" s="189" t="s">
        <v>36</v>
      </c>
      <c r="K30" s="217">
        <v>17225.21</v>
      </c>
      <c r="L30" s="217">
        <v>17056.794</v>
      </c>
      <c r="M30" s="217">
        <v>17056.794</v>
      </c>
      <c r="N30" s="218">
        <f t="shared" si="2"/>
        <v>0</v>
      </c>
      <c r="O30" s="219">
        <f t="shared" si="0"/>
        <v>100</v>
      </c>
      <c r="P30" s="219">
        <f t="shared" si="1"/>
        <v>99.02227026550041</v>
      </c>
    </row>
    <row r="31" spans="1:16" ht="89.25">
      <c r="A31" s="230" t="s">
        <v>279</v>
      </c>
      <c r="B31" s="228">
        <v>1271.66</v>
      </c>
      <c r="C31" s="242">
        <v>1271.66</v>
      </c>
      <c r="D31" s="242">
        <v>1271.66</v>
      </c>
      <c r="E31" s="237">
        <v>100</v>
      </c>
      <c r="F31" s="237">
        <v>103.93</v>
      </c>
      <c r="J31" s="189" t="s">
        <v>37</v>
      </c>
      <c r="K31" s="217">
        <v>169200.44</v>
      </c>
      <c r="L31" s="217">
        <v>186056.185</v>
      </c>
      <c r="M31" s="217">
        <v>186056.185</v>
      </c>
      <c r="N31" s="218">
        <f t="shared" si="2"/>
        <v>0</v>
      </c>
      <c r="O31" s="219">
        <f t="shared" si="0"/>
        <v>100</v>
      </c>
      <c r="P31" s="219">
        <f t="shared" si="1"/>
        <v>109.96199832577267</v>
      </c>
    </row>
    <row r="32" spans="1:16" ht="64.5" thickBot="1">
      <c r="A32" s="232"/>
      <c r="B32" s="229"/>
      <c r="C32" s="243"/>
      <c r="D32" s="243"/>
      <c r="E32" s="239"/>
      <c r="F32" s="239"/>
      <c r="J32" s="189" t="s">
        <v>44</v>
      </c>
      <c r="K32" s="217">
        <v>830.91</v>
      </c>
      <c r="L32" s="217">
        <v>888.628</v>
      </c>
      <c r="M32" s="217">
        <v>888.628</v>
      </c>
      <c r="N32" s="218">
        <f t="shared" si="2"/>
        <v>0</v>
      </c>
      <c r="O32" s="219">
        <f t="shared" si="0"/>
        <v>100</v>
      </c>
      <c r="P32" s="219">
        <f t="shared" si="1"/>
        <v>106.94636001492341</v>
      </c>
    </row>
    <row r="33" spans="1:16" ht="51.75" thickBot="1">
      <c r="A33" s="174" t="s">
        <v>44</v>
      </c>
      <c r="B33" s="196">
        <v>830.91</v>
      </c>
      <c r="C33" s="183">
        <v>830.91</v>
      </c>
      <c r="D33" s="183">
        <v>830.91</v>
      </c>
      <c r="E33" s="183">
        <v>100</v>
      </c>
      <c r="F33" s="183">
        <v>154.44</v>
      </c>
      <c r="J33" s="189" t="s">
        <v>167</v>
      </c>
      <c r="K33" s="217">
        <v>2096.03</v>
      </c>
      <c r="L33" s="217">
        <v>2340.748</v>
      </c>
      <c r="M33" s="217">
        <v>2340.748</v>
      </c>
      <c r="N33" s="218">
        <f t="shared" si="2"/>
        <v>0</v>
      </c>
      <c r="O33" s="219">
        <f t="shared" si="0"/>
        <v>100</v>
      </c>
      <c r="P33" s="219">
        <f t="shared" si="1"/>
        <v>111.67530999079212</v>
      </c>
    </row>
    <row r="34" spans="1:16" ht="77.25" thickBot="1">
      <c r="A34" s="174" t="s">
        <v>280</v>
      </c>
      <c r="B34" s="172">
        <v>824.37</v>
      </c>
      <c r="C34" s="183">
        <v>824.37</v>
      </c>
      <c r="D34" s="183">
        <v>824.37</v>
      </c>
      <c r="E34" s="183">
        <v>100</v>
      </c>
      <c r="F34" s="183">
        <v>103.93</v>
      </c>
      <c r="J34" s="189" t="s">
        <v>38</v>
      </c>
      <c r="K34" s="217">
        <v>5068.69</v>
      </c>
      <c r="L34" s="217">
        <v>11793.75</v>
      </c>
      <c r="M34" s="217">
        <v>5330.18973</v>
      </c>
      <c r="N34" s="217">
        <f t="shared" si="2"/>
        <v>6463.56027</v>
      </c>
      <c r="O34" s="219">
        <f t="shared" si="0"/>
        <v>45.195037456279806</v>
      </c>
      <c r="P34" s="219">
        <f t="shared" si="1"/>
        <v>105.15911862828465</v>
      </c>
    </row>
    <row r="35" spans="1:16" ht="77.25" thickBot="1">
      <c r="A35" s="174" t="s">
        <v>38</v>
      </c>
      <c r="B35" s="199">
        <v>5068.69</v>
      </c>
      <c r="C35" s="186">
        <v>5544.35</v>
      </c>
      <c r="D35" s="186">
        <v>5068.69</v>
      </c>
      <c r="E35" s="183">
        <v>91.42</v>
      </c>
      <c r="F35" s="183">
        <v>121.89</v>
      </c>
      <c r="J35" s="189" t="s">
        <v>69</v>
      </c>
      <c r="K35" s="217">
        <v>1127.34</v>
      </c>
      <c r="L35" s="217">
        <v>2071.0605</v>
      </c>
      <c r="M35" s="217">
        <v>2067.29864</v>
      </c>
      <c r="N35" s="217">
        <f t="shared" si="2"/>
        <v>3.7618600000000697</v>
      </c>
      <c r="O35" s="219">
        <f t="shared" si="0"/>
        <v>99.81836069009088</v>
      </c>
      <c r="P35" s="219">
        <f t="shared" si="1"/>
        <v>183.37845193109445</v>
      </c>
    </row>
    <row r="36" spans="1:16" ht="102.75" thickBot="1">
      <c r="A36" s="174" t="s">
        <v>69</v>
      </c>
      <c r="B36" s="199">
        <v>1127.34</v>
      </c>
      <c r="C36" s="186">
        <v>1149.3</v>
      </c>
      <c r="D36" s="186">
        <v>1127.34</v>
      </c>
      <c r="E36" s="183">
        <v>98.09</v>
      </c>
      <c r="F36" s="183">
        <v>107.05</v>
      </c>
      <c r="J36" s="189" t="s">
        <v>70</v>
      </c>
      <c r="K36" s="217">
        <v>68275.31</v>
      </c>
      <c r="L36" s="217">
        <v>78085.009</v>
      </c>
      <c r="M36" s="217">
        <v>78085.009</v>
      </c>
      <c r="N36" s="218">
        <f t="shared" si="2"/>
        <v>0</v>
      </c>
      <c r="O36" s="219">
        <f t="shared" si="0"/>
        <v>100</v>
      </c>
      <c r="P36" s="219">
        <f t="shared" si="1"/>
        <v>114.36785713605695</v>
      </c>
    </row>
    <row r="37" spans="1:16" ht="102.75" thickBot="1">
      <c r="A37" s="174" t="s">
        <v>70</v>
      </c>
      <c r="B37" s="199">
        <v>68275.31</v>
      </c>
      <c r="C37" s="186">
        <v>68275.31</v>
      </c>
      <c r="D37" s="186">
        <v>68275.31</v>
      </c>
      <c r="E37" s="183">
        <v>100</v>
      </c>
      <c r="F37" s="183">
        <v>113.39</v>
      </c>
      <c r="J37" s="208" t="s">
        <v>203</v>
      </c>
      <c r="K37" s="217">
        <v>1897.97</v>
      </c>
      <c r="L37" s="217">
        <v>2102.92268</v>
      </c>
      <c r="M37" s="217">
        <v>1924.67159</v>
      </c>
      <c r="N37" s="217">
        <f t="shared" si="2"/>
        <v>178.2510900000002</v>
      </c>
      <c r="O37" s="219">
        <f t="shared" si="0"/>
        <v>91.52364983766307</v>
      </c>
      <c r="P37" s="219">
        <f t="shared" si="1"/>
        <v>101.40684995020996</v>
      </c>
    </row>
    <row r="38" spans="1:16" ht="114.75">
      <c r="A38" s="230" t="s">
        <v>281</v>
      </c>
      <c r="B38" s="171"/>
      <c r="C38" s="182"/>
      <c r="D38" s="182"/>
      <c r="E38" s="182"/>
      <c r="F38" s="182"/>
      <c r="J38" s="208" t="s">
        <v>81</v>
      </c>
      <c r="K38" s="217">
        <v>5.23</v>
      </c>
      <c r="L38" s="217">
        <v>0.8517</v>
      </c>
      <c r="M38" s="217">
        <v>0.8517</v>
      </c>
      <c r="N38" s="218">
        <f t="shared" si="2"/>
        <v>0</v>
      </c>
      <c r="O38" s="219">
        <f t="shared" si="0"/>
        <v>100</v>
      </c>
      <c r="P38" s="219">
        <f t="shared" si="1"/>
        <v>16.2848948374761</v>
      </c>
    </row>
    <row r="39" spans="1:16" ht="102.75" thickBot="1">
      <c r="A39" s="232"/>
      <c r="B39" s="199">
        <v>1897.97</v>
      </c>
      <c r="C39" s="186">
        <v>2102.92</v>
      </c>
      <c r="D39" s="186">
        <v>1897.97</v>
      </c>
      <c r="E39" s="183">
        <v>90.25</v>
      </c>
      <c r="F39" s="186">
        <v>3001.22</v>
      </c>
      <c r="J39" s="208" t="s">
        <v>95</v>
      </c>
      <c r="K39" s="217">
        <v>3416.92</v>
      </c>
      <c r="L39" s="217">
        <v>3270</v>
      </c>
      <c r="M39" s="217">
        <v>2985</v>
      </c>
      <c r="N39" s="217">
        <f t="shared" si="2"/>
        <v>285</v>
      </c>
      <c r="O39" s="219">
        <f t="shared" si="0"/>
        <v>91.28440366972477</v>
      </c>
      <c r="P39" s="219">
        <f t="shared" si="1"/>
        <v>87.35937628039287</v>
      </c>
    </row>
    <row r="40" spans="1:16" ht="153">
      <c r="A40" s="230" t="s">
        <v>81</v>
      </c>
      <c r="B40" s="226">
        <v>5.23</v>
      </c>
      <c r="C40" s="237">
        <v>5.23</v>
      </c>
      <c r="D40" s="237">
        <v>5.23</v>
      </c>
      <c r="E40" s="237">
        <v>100</v>
      </c>
      <c r="F40" s="237">
        <v>96.67</v>
      </c>
      <c r="J40" s="208" t="s">
        <v>118</v>
      </c>
      <c r="K40" s="218">
        <v>0</v>
      </c>
      <c r="L40" s="217">
        <v>3.38708</v>
      </c>
      <c r="M40" s="218">
        <v>0</v>
      </c>
      <c r="N40" s="217">
        <f t="shared" si="2"/>
        <v>3.38708</v>
      </c>
      <c r="O40" s="219">
        <f t="shared" si="0"/>
        <v>0</v>
      </c>
      <c r="P40" s="219">
        <v>0</v>
      </c>
    </row>
    <row r="41" spans="1:16" ht="63.75">
      <c r="A41" s="231"/>
      <c r="B41" s="233"/>
      <c r="C41" s="238"/>
      <c r="D41" s="238"/>
      <c r="E41" s="238"/>
      <c r="F41" s="238"/>
      <c r="J41" s="208" t="s">
        <v>145</v>
      </c>
      <c r="K41" s="217">
        <v>1950.22</v>
      </c>
      <c r="L41" s="217">
        <v>2085.31</v>
      </c>
      <c r="M41" s="217">
        <v>2085.31</v>
      </c>
      <c r="N41" s="218">
        <v>0</v>
      </c>
      <c r="O41" s="219">
        <f t="shared" si="0"/>
        <v>100</v>
      </c>
      <c r="P41" s="219">
        <f t="shared" si="1"/>
        <v>106.92691081006245</v>
      </c>
    </row>
    <row r="42" spans="1:16" ht="90" thickBot="1">
      <c r="A42" s="232"/>
      <c r="B42" s="227"/>
      <c r="C42" s="239"/>
      <c r="D42" s="239"/>
      <c r="E42" s="239"/>
      <c r="F42" s="239"/>
      <c r="J42" s="189" t="s">
        <v>43</v>
      </c>
      <c r="K42" s="217">
        <v>3489.66</v>
      </c>
      <c r="L42" s="217">
        <v>4122.382</v>
      </c>
      <c r="M42" s="217">
        <v>3681.382</v>
      </c>
      <c r="N42" s="217">
        <f t="shared" si="2"/>
        <v>440.99999999999955</v>
      </c>
      <c r="O42" s="219">
        <f t="shared" si="0"/>
        <v>89.30230143640256</v>
      </c>
      <c r="P42" s="219">
        <f t="shared" si="1"/>
        <v>105.49400228102452</v>
      </c>
    </row>
    <row r="43" spans="1:16" ht="77.25" thickBot="1">
      <c r="A43" s="174" t="s">
        <v>95</v>
      </c>
      <c r="B43" s="173">
        <v>3416.92</v>
      </c>
      <c r="C43" s="186">
        <v>3981.7</v>
      </c>
      <c r="D43" s="186">
        <v>3416.92</v>
      </c>
      <c r="E43" s="183">
        <v>85.82</v>
      </c>
      <c r="F43" s="183">
        <v>96.52</v>
      </c>
      <c r="J43" s="189" t="s">
        <v>146</v>
      </c>
      <c r="K43" s="217">
        <v>4236.9</v>
      </c>
      <c r="L43" s="217">
        <v>3829.50263</v>
      </c>
      <c r="M43" s="217">
        <v>3829.50263</v>
      </c>
      <c r="N43" s="218">
        <v>0</v>
      </c>
      <c r="O43" s="219">
        <f t="shared" si="0"/>
        <v>100</v>
      </c>
      <c r="P43" s="219">
        <f t="shared" si="1"/>
        <v>90.38454129198236</v>
      </c>
    </row>
    <row r="44" spans="1:16" ht="102">
      <c r="A44" s="230" t="s">
        <v>118</v>
      </c>
      <c r="B44" s="234">
        <v>0</v>
      </c>
      <c r="C44" s="237">
        <v>3.39</v>
      </c>
      <c r="D44" s="237">
        <v>0</v>
      </c>
      <c r="E44" s="237">
        <v>0</v>
      </c>
      <c r="F44" s="237">
        <v>0</v>
      </c>
      <c r="J44" s="189" t="s">
        <v>147</v>
      </c>
      <c r="K44" s="217">
        <v>11499.95</v>
      </c>
      <c r="L44" s="217">
        <v>13229.41279</v>
      </c>
      <c r="M44" s="217">
        <v>11812.18037</v>
      </c>
      <c r="N44" s="217">
        <f t="shared" si="2"/>
        <v>1417.2324200000003</v>
      </c>
      <c r="O44" s="219">
        <f t="shared" si="0"/>
        <v>89.28726132824826</v>
      </c>
      <c r="P44" s="219">
        <f t="shared" si="1"/>
        <v>102.71505850025436</v>
      </c>
    </row>
    <row r="45" spans="1:16" ht="63.75">
      <c r="A45" s="231"/>
      <c r="B45" s="235"/>
      <c r="C45" s="238"/>
      <c r="D45" s="238"/>
      <c r="E45" s="238"/>
      <c r="F45" s="238"/>
      <c r="J45" s="207" t="s">
        <v>146</v>
      </c>
      <c r="K45" s="217">
        <v>36381.26</v>
      </c>
      <c r="L45" s="217">
        <v>22360.8</v>
      </c>
      <c r="M45" s="217">
        <v>21459.9906</v>
      </c>
      <c r="N45" s="217">
        <f t="shared" si="2"/>
        <v>900.8093999999983</v>
      </c>
      <c r="O45" s="219">
        <f t="shared" si="0"/>
        <v>95.97147955350435</v>
      </c>
      <c r="P45" s="219">
        <f t="shared" si="1"/>
        <v>58.98638639783229</v>
      </c>
    </row>
    <row r="46" spans="1:16" ht="115.5" thickBot="1">
      <c r="A46" s="232"/>
      <c r="B46" s="236"/>
      <c r="C46" s="239"/>
      <c r="D46" s="239"/>
      <c r="E46" s="239"/>
      <c r="F46" s="239"/>
      <c r="J46" s="207" t="s">
        <v>162</v>
      </c>
      <c r="K46" s="217">
        <v>12336.52</v>
      </c>
      <c r="L46" s="217">
        <v>16111.75</v>
      </c>
      <c r="M46" s="217">
        <v>12471.016</v>
      </c>
      <c r="N46" s="217">
        <f t="shared" si="2"/>
        <v>3640.7340000000004</v>
      </c>
      <c r="O46" s="219">
        <f t="shared" si="0"/>
        <v>77.40323676819713</v>
      </c>
      <c r="P46" s="219">
        <f t="shared" si="1"/>
        <v>101.09022641717435</v>
      </c>
    </row>
    <row r="47" spans="1:16" ht="25.5">
      <c r="A47" s="230" t="s">
        <v>282</v>
      </c>
      <c r="B47" s="171"/>
      <c r="C47" s="182"/>
      <c r="D47" s="182"/>
      <c r="E47" s="182"/>
      <c r="F47" s="182"/>
      <c r="J47" s="193" t="s">
        <v>303</v>
      </c>
      <c r="K47" s="214">
        <f>SUM(K48:K51)</f>
        <v>142496.05000000002</v>
      </c>
      <c r="L47" s="214">
        <f>SUM(L48:L51)</f>
        <v>148311.099</v>
      </c>
      <c r="M47" s="214">
        <f>SUM(M48:M51)</f>
        <v>146170.08261</v>
      </c>
      <c r="N47" s="214">
        <f t="shared" si="2"/>
        <v>2141.016389999975</v>
      </c>
      <c r="O47" s="215">
        <f t="shared" si="0"/>
        <v>98.5564017767814</v>
      </c>
      <c r="P47" s="215">
        <f t="shared" si="1"/>
        <v>102.57833996802017</v>
      </c>
    </row>
    <row r="48" spans="1:16" ht="90" thickBot="1">
      <c r="A48" s="232"/>
      <c r="B48" s="199">
        <v>1950.22</v>
      </c>
      <c r="C48" s="186">
        <v>1950.22</v>
      </c>
      <c r="D48" s="186">
        <v>1950.22</v>
      </c>
      <c r="E48" s="183">
        <v>100</v>
      </c>
      <c r="F48" s="183">
        <v>103.6</v>
      </c>
      <c r="J48" s="189" t="s">
        <v>47</v>
      </c>
      <c r="K48" s="217">
        <v>16131.82</v>
      </c>
      <c r="L48" s="217">
        <v>15132.106</v>
      </c>
      <c r="M48" s="217">
        <v>14138.40961</v>
      </c>
      <c r="N48" s="217">
        <f t="shared" si="2"/>
        <v>993.6963899999992</v>
      </c>
      <c r="O48" s="219">
        <f t="shared" si="0"/>
        <v>93.43319171832395</v>
      </c>
      <c r="P48" s="219">
        <f t="shared" si="1"/>
        <v>87.64299136737208</v>
      </c>
    </row>
    <row r="49" spans="1:16" ht="89.25">
      <c r="A49" s="230" t="s">
        <v>146</v>
      </c>
      <c r="B49" s="171"/>
      <c r="C49" s="182"/>
      <c r="D49" s="182"/>
      <c r="E49" s="182"/>
      <c r="F49" s="182"/>
      <c r="J49" s="189" t="s">
        <v>164</v>
      </c>
      <c r="K49" s="218">
        <v>0</v>
      </c>
      <c r="L49" s="217">
        <v>356.993</v>
      </c>
      <c r="M49" s="217">
        <v>356.993</v>
      </c>
      <c r="N49" s="218">
        <v>0</v>
      </c>
      <c r="O49" s="219">
        <f t="shared" si="0"/>
        <v>100</v>
      </c>
      <c r="P49" s="218">
        <v>0</v>
      </c>
    </row>
    <row r="50" spans="1:16" ht="90" thickBot="1">
      <c r="A50" s="232"/>
      <c r="B50" s="172" t="s">
        <v>284</v>
      </c>
      <c r="C50" s="183" t="s">
        <v>283</v>
      </c>
      <c r="D50" s="183" t="s">
        <v>284</v>
      </c>
      <c r="E50" s="183">
        <v>98.56</v>
      </c>
      <c r="F50" s="183">
        <v>40.24</v>
      </c>
      <c r="J50" s="207" t="s">
        <v>164</v>
      </c>
      <c r="K50" s="217">
        <v>14136.02</v>
      </c>
      <c r="L50" s="217">
        <v>15912</v>
      </c>
      <c r="M50" s="217">
        <v>14764.68</v>
      </c>
      <c r="N50" s="217">
        <f t="shared" si="2"/>
        <v>1147.3199999999997</v>
      </c>
      <c r="O50" s="219">
        <f t="shared" si="0"/>
        <v>92.789592760181</v>
      </c>
      <c r="P50" s="219">
        <f t="shared" si="1"/>
        <v>104.44722064626394</v>
      </c>
    </row>
    <row r="51" spans="1:16" ht="90" thickBot="1">
      <c r="A51" s="170" t="s">
        <v>147</v>
      </c>
      <c r="B51" s="171"/>
      <c r="C51" s="182"/>
      <c r="D51" s="182"/>
      <c r="E51" s="182"/>
      <c r="F51" s="182"/>
      <c r="J51" s="189" t="s">
        <v>143</v>
      </c>
      <c r="K51" s="217">
        <v>112228.21</v>
      </c>
      <c r="L51" s="217">
        <v>116910</v>
      </c>
      <c r="M51" s="217">
        <v>116910</v>
      </c>
      <c r="N51" s="218">
        <v>0</v>
      </c>
      <c r="O51" s="219">
        <f t="shared" si="0"/>
        <v>100</v>
      </c>
      <c r="P51" s="219">
        <f t="shared" si="1"/>
        <v>104.17166949379305</v>
      </c>
    </row>
    <row r="52" spans="1:16" ht="12.75">
      <c r="A52" s="230" t="s">
        <v>162</v>
      </c>
      <c r="B52" s="171"/>
      <c r="C52" s="182"/>
      <c r="D52" s="182"/>
      <c r="E52" s="182"/>
      <c r="F52" s="182"/>
      <c r="J52" s="193" t="s">
        <v>53</v>
      </c>
      <c r="K52" s="214">
        <f>K53</f>
        <v>114</v>
      </c>
      <c r="L52" s="216">
        <v>0</v>
      </c>
      <c r="M52" s="214">
        <f>M53</f>
        <v>100</v>
      </c>
      <c r="N52" s="214">
        <f>L52-M52</f>
        <v>-100</v>
      </c>
      <c r="O52" s="216">
        <v>0</v>
      </c>
      <c r="P52" s="215">
        <f t="shared" si="1"/>
        <v>87.71929824561403</v>
      </c>
    </row>
    <row r="53" spans="1:16" ht="26.25" thickBot="1">
      <c r="A53" s="232"/>
      <c r="B53" s="172" t="s">
        <v>286</v>
      </c>
      <c r="C53" s="183" t="s">
        <v>285</v>
      </c>
      <c r="D53" s="183" t="s">
        <v>286</v>
      </c>
      <c r="E53" s="183">
        <v>99.97</v>
      </c>
      <c r="F53" s="183">
        <v>115.44</v>
      </c>
      <c r="J53" s="189" t="s">
        <v>56</v>
      </c>
      <c r="K53" s="217">
        <v>114</v>
      </c>
      <c r="L53" s="218">
        <v>0</v>
      </c>
      <c r="M53" s="217">
        <v>100</v>
      </c>
      <c r="N53" s="217">
        <f>L53-M53</f>
        <v>-100</v>
      </c>
      <c r="O53" s="218">
        <v>0</v>
      </c>
      <c r="P53" s="219">
        <f t="shared" si="1"/>
        <v>87.71929824561403</v>
      </c>
    </row>
    <row r="54" spans="1:16" ht="64.5" thickBot="1">
      <c r="A54" s="174" t="s">
        <v>43</v>
      </c>
      <c r="B54" s="172" t="s">
        <v>288</v>
      </c>
      <c r="C54" s="183" t="s">
        <v>287</v>
      </c>
      <c r="D54" s="183" t="s">
        <v>288</v>
      </c>
      <c r="E54" s="183">
        <v>89.52</v>
      </c>
      <c r="F54" s="183">
        <v>93.27</v>
      </c>
      <c r="J54" s="193" t="s">
        <v>173</v>
      </c>
      <c r="K54" s="214">
        <v>24.75</v>
      </c>
      <c r="L54" s="216">
        <v>0</v>
      </c>
      <c r="M54" s="214">
        <v>-997.67718</v>
      </c>
      <c r="N54" s="214">
        <f>L54-M54</f>
        <v>997.67718</v>
      </c>
      <c r="O54" s="216">
        <v>0</v>
      </c>
      <c r="P54" s="215">
        <f>M54/K54*100</f>
        <v>-4031.018909090909</v>
      </c>
    </row>
    <row r="55" spans="1:6" ht="13.5" thickBot="1">
      <c r="A55" s="155" t="s">
        <v>289</v>
      </c>
      <c r="B55" s="167" t="s">
        <v>291</v>
      </c>
      <c r="C55" s="179" t="s">
        <v>290</v>
      </c>
      <c r="D55" s="179" t="s">
        <v>291</v>
      </c>
      <c r="E55" s="179">
        <v>98.35</v>
      </c>
      <c r="F55" s="179">
        <v>102.47</v>
      </c>
    </row>
    <row r="56" spans="1:6" ht="64.5" thickBot="1">
      <c r="A56" s="155" t="s">
        <v>47</v>
      </c>
      <c r="B56" s="172" t="s">
        <v>293</v>
      </c>
      <c r="C56" s="183" t="s">
        <v>292</v>
      </c>
      <c r="D56" s="183" t="s">
        <v>293</v>
      </c>
      <c r="E56" s="183">
        <v>87.17</v>
      </c>
      <c r="F56" s="183">
        <v>97.08</v>
      </c>
    </row>
    <row r="57" spans="1:6" ht="64.5" thickBot="1">
      <c r="A57" s="155" t="s">
        <v>164</v>
      </c>
      <c r="B57" s="172" t="s">
        <v>295</v>
      </c>
      <c r="C57" s="183" t="s">
        <v>294</v>
      </c>
      <c r="D57" s="183" t="s">
        <v>295</v>
      </c>
      <c r="E57" s="183">
        <v>99.9</v>
      </c>
      <c r="F57" s="183">
        <v>97.9</v>
      </c>
    </row>
    <row r="58" spans="1:6" ht="64.5" thickBot="1">
      <c r="A58" s="155" t="s">
        <v>296</v>
      </c>
      <c r="B58" s="172" t="s">
        <v>297</v>
      </c>
      <c r="C58" s="183" t="s">
        <v>297</v>
      </c>
      <c r="D58" s="183" t="s">
        <v>297</v>
      </c>
      <c r="E58" s="183">
        <v>100</v>
      </c>
      <c r="F58" s="183">
        <v>103.92</v>
      </c>
    </row>
    <row r="59" spans="1:6" ht="13.5" thickBot="1">
      <c r="A59" s="155" t="s">
        <v>298</v>
      </c>
      <c r="B59" s="167">
        <v>114</v>
      </c>
      <c r="C59" s="179">
        <v>0</v>
      </c>
      <c r="D59" s="179">
        <v>114</v>
      </c>
      <c r="E59" s="179">
        <v>0</v>
      </c>
      <c r="F59" s="179">
        <v>876.92</v>
      </c>
    </row>
    <row r="60" spans="1:6" ht="12.75">
      <c r="A60" s="224" t="s">
        <v>299</v>
      </c>
      <c r="B60" s="175"/>
      <c r="C60" s="187"/>
      <c r="D60" s="187"/>
      <c r="E60" s="187"/>
      <c r="F60" s="187"/>
    </row>
    <row r="61" spans="1:6" ht="13.5" thickBot="1">
      <c r="A61" s="225"/>
      <c r="B61" s="167">
        <v>24.75</v>
      </c>
      <c r="C61" s="179">
        <v>0</v>
      </c>
      <c r="D61" s="179">
        <v>24.75</v>
      </c>
      <c r="E61" s="179">
        <v>0</v>
      </c>
      <c r="F61" s="179">
        <v>0</v>
      </c>
    </row>
    <row r="62" spans="1:6" ht="26.25" thickBot="1">
      <c r="A62" s="155" t="s">
        <v>300</v>
      </c>
      <c r="B62" s="167">
        <v>-0.3</v>
      </c>
      <c r="C62" s="179">
        <v>0</v>
      </c>
      <c r="D62" s="179">
        <v>-0.3</v>
      </c>
      <c r="E62" s="179">
        <v>0</v>
      </c>
      <c r="F62" s="179">
        <v>4.33</v>
      </c>
    </row>
  </sheetData>
  <sheetProtection/>
  <mergeCells count="37">
    <mergeCell ref="A10:A11"/>
    <mergeCell ref="A14:A15"/>
    <mergeCell ref="C14:C15"/>
    <mergeCell ref="D14:D15"/>
    <mergeCell ref="E14:E15"/>
    <mergeCell ref="F14:F15"/>
    <mergeCell ref="A17:A18"/>
    <mergeCell ref="F23:F24"/>
    <mergeCell ref="C31:C32"/>
    <mergeCell ref="D31:D32"/>
    <mergeCell ref="E31:E32"/>
    <mergeCell ref="F31:F32"/>
    <mergeCell ref="A38:A39"/>
    <mergeCell ref="A23:A24"/>
    <mergeCell ref="B23:B24"/>
    <mergeCell ref="C23:C24"/>
    <mergeCell ref="D23:D24"/>
    <mergeCell ref="E23:E24"/>
    <mergeCell ref="C40:C42"/>
    <mergeCell ref="D40:D42"/>
    <mergeCell ref="E40:E42"/>
    <mergeCell ref="F40:F42"/>
    <mergeCell ref="A44:A46"/>
    <mergeCell ref="C44:C46"/>
    <mergeCell ref="D44:D46"/>
    <mergeCell ref="E44:E46"/>
    <mergeCell ref="F44:F46"/>
    <mergeCell ref="A60:A61"/>
    <mergeCell ref="B14:B15"/>
    <mergeCell ref="B31:B32"/>
    <mergeCell ref="A40:A42"/>
    <mergeCell ref="A31:A32"/>
    <mergeCell ref="B40:B42"/>
    <mergeCell ref="B44:B46"/>
    <mergeCell ref="A47:A48"/>
    <mergeCell ref="A49:A50"/>
    <mergeCell ref="A52:A53"/>
  </mergeCells>
  <printOptions/>
  <pageMargins left="0.7086614173228347" right="0.7086614173228347" top="0.15748031496062992" bottom="0.15748031496062992" header="0.31496062992125984" footer="0.31496062992125984"/>
  <pageSetup fitToHeight="5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2024-03-28T04:14:01Z</cp:lastPrinted>
  <dcterms:created xsi:type="dcterms:W3CDTF">1996-10-08T23:32:33Z</dcterms:created>
  <dcterms:modified xsi:type="dcterms:W3CDTF">2024-03-29T03:06:14Z</dcterms:modified>
  <cp:category/>
  <cp:version/>
  <cp:contentType/>
  <cp:contentStatus/>
</cp:coreProperties>
</file>